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060" tabRatio="629" activeTab="3"/>
  </bookViews>
  <sheets>
    <sheet name="Capacities" sheetId="1" r:id="rId1"/>
    <sheet name="Emissions" sheetId="2" r:id="rId2"/>
    <sheet name="Table explanations" sheetId="3" r:id="rId3"/>
    <sheet name="Global" sheetId="4" r:id="rId4"/>
    <sheet name="Absolute" sheetId="5" r:id="rId5"/>
    <sheet name="Relative" sheetId="6" r:id="rId6"/>
  </sheets>
  <definedNames>
    <definedName name="_xlnm.Print_Area" localSheetId="3">'Global'!$A$1:$J$49</definedName>
    <definedName name="_xlnm.Print_Area" localSheetId="2">'Table explanations'!$A$1:$L$61</definedName>
  </definedNames>
  <calcPr fullCalcOnLoad="1"/>
</workbook>
</file>

<file path=xl/comments5.xml><?xml version="1.0" encoding="utf-8"?>
<comments xmlns="http://schemas.openxmlformats.org/spreadsheetml/2006/main">
  <authors>
    <author>JPD</author>
    <author>JPDe </author>
  </authors>
  <commentList>
    <comment ref="E83" authorId="0">
      <text>
        <r>
          <rPr>
            <b/>
            <sz val="8"/>
            <rFont val="Tahoma"/>
            <family val="2"/>
          </rPr>
          <t>correction made in 2009</t>
        </r>
      </text>
    </comment>
    <comment ref="B129" authorId="1">
      <text>
        <r>
          <rPr>
            <b/>
            <sz val="8"/>
            <rFont val="Tahoma"/>
            <family val="2"/>
          </rPr>
          <t>correction made in 2013</t>
        </r>
      </text>
    </comment>
  </commentList>
</comments>
</file>

<file path=xl/sharedStrings.xml><?xml version="1.0" encoding="utf-8"?>
<sst xmlns="http://schemas.openxmlformats.org/spreadsheetml/2006/main" count="734" uniqueCount="81">
  <si>
    <t>Country or Area</t>
  </si>
  <si>
    <t>Hg plants</t>
  </si>
  <si>
    <t>Capacity</t>
  </si>
  <si>
    <t>Purchases /Sales</t>
  </si>
  <si>
    <t>Consumption /Use</t>
  </si>
  <si>
    <t>Total emissions</t>
  </si>
  <si>
    <t>Solid waste</t>
  </si>
  <si>
    <r>
      <t>In 1000 t Cl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/y</t>
    </r>
  </si>
  <si>
    <t>kg Hg /y</t>
  </si>
  <si>
    <t>(- if sold)</t>
  </si>
  <si>
    <t>Europe</t>
  </si>
  <si>
    <t>India</t>
  </si>
  <si>
    <t>Total</t>
  </si>
  <si>
    <t>Year</t>
  </si>
  <si>
    <t>Russia</t>
  </si>
  <si>
    <r>
      <t>g Hg / t Cl</t>
    </r>
    <r>
      <rPr>
        <vertAlign val="subscript"/>
        <sz val="10"/>
        <rFont val="Times New Roman"/>
        <family val="1"/>
      </rPr>
      <t>2</t>
    </r>
  </si>
  <si>
    <t>Relative values (/t chlorine capacity)</t>
  </si>
  <si>
    <t>In 1000 t Cl2/y</t>
  </si>
  <si>
    <t>Absolute values</t>
  </si>
  <si>
    <r>
      <t>g Hg /t Cl</t>
    </r>
    <r>
      <rPr>
        <vertAlign val="subscript"/>
        <sz val="10"/>
        <rFont val="Arial"/>
        <family val="2"/>
      </rPr>
      <t>2</t>
    </r>
  </si>
  <si>
    <t>Brazil + Argentina (1 plant)</t>
  </si>
  <si>
    <t>Brazil + Argentina (1 plant) + Uruguay (1 plant)</t>
  </si>
  <si>
    <t>Emission to products</t>
  </si>
  <si>
    <t>Emission to water</t>
  </si>
  <si>
    <t>Emission to air</t>
  </si>
  <si>
    <t>Number</t>
  </si>
  <si>
    <t>Production year: 2002</t>
  </si>
  <si>
    <t>Production year: 2005</t>
  </si>
  <si>
    <t>Production year: 2004</t>
  </si>
  <si>
    <t>Production year: 2003</t>
  </si>
  <si>
    <t>*(1)</t>
  </si>
  <si>
    <t>United States of America      + Canada</t>
  </si>
  <si>
    <t>United States of America                + Canada</t>
  </si>
  <si>
    <t>*(2)</t>
  </si>
  <si>
    <t>Production year: 2006</t>
  </si>
  <si>
    <t>*(1) no data reported for the Indian plants</t>
  </si>
  <si>
    <t>*(3)</t>
  </si>
  <si>
    <t>*(3) no data reported for one Russian plant</t>
  </si>
  <si>
    <t>*(2) no data reported for the 3 Russian plants</t>
  </si>
  <si>
    <t>Evolution for USA/Canada + Europe + India + Brazil/Argentina (and 1 plant in Uruguay from 2005 onwards)</t>
  </si>
  <si>
    <t>Production year: 2007</t>
  </si>
  <si>
    <t>For India, only Hg purchases (sales data not available)</t>
  </si>
  <si>
    <t>Russia *(4)</t>
  </si>
  <si>
    <t>Production year: 2008</t>
  </si>
  <si>
    <t>*(4) data "consumption" extrapolated from the year 2008 for one plant</t>
  </si>
  <si>
    <t>without all Russian plants data</t>
  </si>
  <si>
    <t>Production year: 2009</t>
  </si>
  <si>
    <t>Emission with products</t>
  </si>
  <si>
    <t>Brazil * (5) + Argentina (1 plant) + Uruguay (1 plant)</t>
  </si>
  <si>
    <t>* (5) one plant shut down in February; emissions to air and water during dismantling also taken into account</t>
  </si>
  <si>
    <t>Production year: 2010</t>
  </si>
  <si>
    <t>United States of America                + Canada + Mexico</t>
  </si>
  <si>
    <t>plus 3  Russian plants from 2005 onwards plus 2 Mexican plants from 2008 onwards</t>
  </si>
  <si>
    <t>From 2008, integration of the Mexican plants into the North American data</t>
  </si>
  <si>
    <t>g Hg /t Cl2</t>
  </si>
  <si>
    <t>Production year: 2011</t>
  </si>
  <si>
    <t>Russia (7)</t>
  </si>
  <si>
    <t>* (7) one plant did not report its purchase/sales amount and the corresponding value indicated refers only to the two other plants</t>
  </si>
  <si>
    <t>Production year: 2012</t>
  </si>
  <si>
    <t>Brazil + Argentina (1 plant) + Uruguay (1 plant) * (5 bis)</t>
  </si>
  <si>
    <t>* (5 bis) correction for the plant shut down in 2009; emissions to air and water during dismantling also taken into account</t>
  </si>
  <si>
    <t xml:space="preserve">            as well as the 17 tonnes of mercury in solid waste produced by this dismantling</t>
  </si>
  <si>
    <t>Brazil + Argentina (1 plant) + Uruguay (1 plant) (5 bis &amp; 6)</t>
  </si>
  <si>
    <t>* (6)  small correction brought in the consumtion/use (was mentioned 20,014 previously)</t>
  </si>
  <si>
    <t>* (5 bis) correction for the plant shut down in 2009, but emissions to air and water during dismantling also taken into account</t>
  </si>
  <si>
    <t>* (5 bis) correction for the plant shut down in 2009 but emissions to air and water during dismantling also taken into account</t>
  </si>
  <si>
    <t>Considering 1 Uruguayan plant, 2 Mexican plants and 3 Russian plants as from 2002</t>
  </si>
  <si>
    <t>Russia (8)</t>
  </si>
  <si>
    <t>* (8)  small apparent capacity increase due to putting back in service a few electrolysers that were previously kept in standby</t>
  </si>
  <si>
    <t>Production year: 2013</t>
  </si>
  <si>
    <t>Production year: 2014</t>
  </si>
  <si>
    <t>g Hg / t Cl2</t>
  </si>
  <si>
    <t>Space to add comments</t>
  </si>
  <si>
    <t>29 plants operating in the beginning of 2014, 26 at year end (2 conversion projects completed, one shut-down)</t>
  </si>
  <si>
    <t>Jarrie. Quimica del Cinca, Oltchim shut-down</t>
  </si>
  <si>
    <t xml:space="preserve">*One unit on mercury cell under conversion and will be commissioned on Membrane cell by March,2016. </t>
  </si>
  <si>
    <t xml:space="preserve"> </t>
  </si>
  <si>
    <t>Second unit on mercury is running on 20-30% operating capacity intermittently for captive use and is in the process of conversion.</t>
  </si>
  <si>
    <t>US; MEX; CAN</t>
  </si>
  <si>
    <t>During 2014 Mercury was added to Cells to increase operation level for better performance</t>
  </si>
  <si>
    <t>Frankfurt, Akzo delayed shut-down/switch to membrane</t>
  </si>
</sst>
</file>

<file path=xl/styles.xml><?xml version="1.0" encoding="utf-8"?>
<styleSheet xmlns="http://schemas.openxmlformats.org/spreadsheetml/2006/main">
  <numFmts count="4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  <numFmt numFmtId="183" formatCode="0.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"/>
    <numFmt numFmtId="190" formatCode="#,##0.0000"/>
    <numFmt numFmtId="191" formatCode="0.0%"/>
    <numFmt numFmtId="192" formatCode="0.0000000000"/>
    <numFmt numFmtId="193" formatCode="0.00000000000"/>
    <numFmt numFmtId="194" formatCode="0.000000000000"/>
    <numFmt numFmtId="195" formatCode="0.000000000"/>
    <numFmt numFmtId="196" formatCode="0.00000000"/>
    <numFmt numFmtId="197" formatCode="#,000"/>
  </numFmts>
  <fonts count="5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Arial"/>
      <family val="2"/>
    </font>
    <font>
      <b/>
      <u val="single"/>
      <sz val="22"/>
      <color indexed="8"/>
      <name val="Arial"/>
      <family val="2"/>
    </font>
    <font>
      <b/>
      <u val="single"/>
      <sz val="18"/>
      <color indexed="8"/>
      <name val="Arial"/>
      <family val="2"/>
    </font>
    <font>
      <b/>
      <vertAlign val="subscript"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medium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8" fillId="0" borderId="0" xfId="0" applyFont="1" applyFill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Fill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 vertical="top" wrapText="1" indent="1"/>
    </xf>
    <xf numFmtId="4" fontId="1" fillId="0" borderId="11" xfId="0" applyNumberFormat="1" applyFont="1" applyBorder="1" applyAlignment="1">
      <alignment horizontal="right"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horizontal="right" vertical="top" wrapText="1"/>
    </xf>
    <xf numFmtId="3" fontId="2" fillId="33" borderId="15" xfId="0" applyNumberFormat="1" applyFont="1" applyFill="1" applyBorder="1" applyAlignment="1">
      <alignment horizontal="right" vertical="top" wrapText="1"/>
    </xf>
    <xf numFmtId="2" fontId="2" fillId="33" borderId="15" xfId="0" applyNumberFormat="1" applyFont="1" applyFill="1" applyBorder="1" applyAlignment="1">
      <alignment horizontal="right" vertical="top" wrapText="1"/>
    </xf>
    <xf numFmtId="4" fontId="2" fillId="33" borderId="15" xfId="0" applyNumberFormat="1" applyFont="1" applyFill="1" applyBorder="1" applyAlignment="1">
      <alignment horizontal="right" vertical="top" wrapText="1"/>
    </xf>
    <xf numFmtId="4" fontId="2" fillId="33" borderId="16" xfId="0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 vertical="top" wrapText="1"/>
    </xf>
    <xf numFmtId="2" fontId="2" fillId="33" borderId="16" xfId="0" applyNumberFormat="1" applyFont="1" applyFill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1" fontId="2" fillId="33" borderId="15" xfId="0" applyNumberFormat="1" applyFont="1" applyFill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1" fontId="1" fillId="0" borderId="12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2" fillId="33" borderId="16" xfId="0" applyNumberFormat="1" applyFont="1" applyFill="1" applyBorder="1" applyAlignment="1">
      <alignment horizontal="right" vertical="top" wrapText="1"/>
    </xf>
    <xf numFmtId="3" fontId="10" fillId="33" borderId="15" xfId="0" applyNumberFormat="1" applyFont="1" applyFill="1" applyBorder="1" applyAlignment="1">
      <alignment horizontal="right" vertical="top" wrapText="1"/>
    </xf>
    <xf numFmtId="3" fontId="10" fillId="33" borderId="16" xfId="0" applyNumberFormat="1" applyFont="1" applyFill="1" applyBorder="1" applyAlignment="1">
      <alignment horizontal="right" vertical="top" wrapText="1"/>
    </xf>
    <xf numFmtId="1" fontId="10" fillId="33" borderId="15" xfId="0" applyNumberFormat="1" applyFont="1" applyFill="1" applyBorder="1" applyAlignment="1">
      <alignment horizontal="right" vertical="top" wrapText="1"/>
    </xf>
    <xf numFmtId="1" fontId="1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1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2" fontId="13" fillId="0" borderId="0" xfId="0" applyNumberFormat="1" applyFont="1" applyBorder="1" applyAlignment="1">
      <alignment/>
    </xf>
    <xf numFmtId="0" fontId="2" fillId="0" borderId="17" xfId="0" applyFont="1" applyBorder="1" applyAlignment="1">
      <alignment horizontal="left" vertical="top" wrapText="1" indent="1"/>
    </xf>
    <xf numFmtId="3" fontId="1" fillId="0" borderId="18" xfId="0" applyNumberFormat="1" applyFont="1" applyBorder="1" applyAlignment="1">
      <alignment horizontal="right" vertical="top" wrapText="1"/>
    </xf>
    <xf numFmtId="4" fontId="1" fillId="0" borderId="18" xfId="0" applyNumberFormat="1" applyFont="1" applyBorder="1" applyAlignment="1">
      <alignment horizontal="right" vertical="top" wrapText="1"/>
    </xf>
    <xf numFmtId="2" fontId="0" fillId="34" borderId="10" xfId="0" applyNumberFormat="1" applyFont="1" applyFill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12" fillId="0" borderId="19" xfId="0" applyFont="1" applyBorder="1" applyAlignment="1">
      <alignment horizont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right" vertical="top" wrapText="1"/>
    </xf>
    <xf numFmtId="2" fontId="12" fillId="0" borderId="19" xfId="0" applyNumberFormat="1" applyFont="1" applyBorder="1" applyAlignment="1">
      <alignment horizontal="center"/>
    </xf>
    <xf numFmtId="2" fontId="12" fillId="0" borderId="20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0" fontId="1" fillId="0" borderId="10" xfId="0" applyFont="1" applyFill="1" applyBorder="1" applyAlignment="1">
      <alignment horizontal="right"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/>
    </xf>
    <xf numFmtId="2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2" fontId="0" fillId="34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3" fontId="1" fillId="34" borderId="12" xfId="0" applyNumberFormat="1" applyFont="1" applyFill="1" applyBorder="1" applyAlignment="1">
      <alignment horizontal="right" vertical="top" wrapText="1"/>
    </xf>
    <xf numFmtId="0" fontId="1" fillId="34" borderId="12" xfId="0" applyFont="1" applyFill="1" applyBorder="1" applyAlignment="1">
      <alignment horizontal="right" vertical="top" wrapText="1"/>
    </xf>
    <xf numFmtId="3" fontId="1" fillId="34" borderId="18" xfId="0" applyNumberFormat="1" applyFont="1" applyFill="1" applyBorder="1" applyAlignment="1">
      <alignment horizontal="right" vertical="top" wrapText="1"/>
    </xf>
    <xf numFmtId="2" fontId="1" fillId="0" borderId="12" xfId="0" applyNumberFormat="1" applyFont="1" applyBorder="1" applyAlignment="1">
      <alignment horizontal="right" vertical="top" wrapText="1"/>
    </xf>
    <xf numFmtId="0" fontId="12" fillId="0" borderId="13" xfId="0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right" vertical="top" wrapText="1"/>
    </xf>
    <xf numFmtId="3" fontId="0" fillId="0" borderId="1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1" fillId="35" borderId="11" xfId="0" applyNumberFormat="1" applyFont="1" applyFill="1" applyBorder="1" applyAlignment="1">
      <alignment horizontal="right" vertical="top" wrapText="1"/>
    </xf>
    <xf numFmtId="1" fontId="1" fillId="0" borderId="10" xfId="0" applyNumberFormat="1" applyFont="1" applyFill="1" applyBorder="1" applyAlignment="1">
      <alignment horizontal="right" vertical="top" wrapText="1"/>
    </xf>
    <xf numFmtId="4" fontId="0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 horizontal="right" vertical="top" wrapText="1"/>
    </xf>
    <xf numFmtId="3" fontId="1" fillId="0" borderId="12" xfId="0" applyNumberFormat="1" applyFont="1" applyFill="1" applyBorder="1" applyAlignment="1">
      <alignment horizontal="right" vertical="top" wrapText="1"/>
    </xf>
    <xf numFmtId="1" fontId="1" fillId="0" borderId="12" xfId="0" applyNumberFormat="1" applyFont="1" applyFill="1" applyBorder="1" applyAlignment="1">
      <alignment horizontal="right" vertical="top" wrapText="1"/>
    </xf>
    <xf numFmtId="3" fontId="1" fillId="0" borderId="18" xfId="0" applyNumberFormat="1" applyFont="1" applyFill="1" applyBorder="1" applyAlignment="1">
      <alignment horizontal="right" vertical="top" wrapText="1"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 horizontal="right" vertical="top" wrapText="1"/>
    </xf>
    <xf numFmtId="4" fontId="0" fillId="0" borderId="16" xfId="0" applyNumberFormat="1" applyFont="1" applyBorder="1" applyAlignment="1">
      <alignment/>
    </xf>
    <xf numFmtId="1" fontId="1" fillId="36" borderId="12" xfId="0" applyNumberFormat="1" applyFont="1" applyFill="1" applyBorder="1" applyAlignment="1">
      <alignment horizontal="right" vertical="top" wrapText="1"/>
    </xf>
    <xf numFmtId="0" fontId="1" fillId="36" borderId="10" xfId="0" applyFont="1" applyFill="1" applyBorder="1" applyAlignment="1">
      <alignment horizontal="right" vertical="top" wrapText="1"/>
    </xf>
    <xf numFmtId="3" fontId="1" fillId="36" borderId="10" xfId="0" applyNumberFormat="1" applyFont="1" applyFill="1" applyBorder="1" applyAlignment="1">
      <alignment horizontal="right" vertical="top" wrapText="1"/>
    </xf>
    <xf numFmtId="2" fontId="0" fillId="0" borderId="15" xfId="0" applyNumberFormat="1" applyFont="1" applyBorder="1" applyAlignment="1">
      <alignment/>
    </xf>
    <xf numFmtId="0" fontId="1" fillId="35" borderId="10" xfId="0" applyFont="1" applyFill="1" applyBorder="1" applyAlignment="1">
      <alignment horizontal="right" vertical="top" wrapText="1"/>
    </xf>
    <xf numFmtId="3" fontId="1" fillId="35" borderId="10" xfId="0" applyNumberFormat="1" applyFont="1" applyFill="1" applyBorder="1" applyAlignment="1">
      <alignment horizontal="right" vertical="top" wrapText="1"/>
    </xf>
    <xf numFmtId="3" fontId="1" fillId="35" borderId="12" xfId="0" applyNumberFormat="1" applyFont="1" applyFill="1" applyBorder="1" applyAlignment="1">
      <alignment horizontal="right" vertical="top" wrapText="1"/>
    </xf>
    <xf numFmtId="4" fontId="1" fillId="0" borderId="12" xfId="0" applyNumberFormat="1" applyFont="1" applyFill="1" applyBorder="1" applyAlignment="1">
      <alignment horizontal="right" vertical="top" wrapText="1"/>
    </xf>
    <xf numFmtId="4" fontId="1" fillId="0" borderId="18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right" vertical="top" wrapText="1"/>
    </xf>
    <xf numFmtId="3" fontId="0" fillId="34" borderId="10" xfId="0" applyNumberFormat="1" applyFont="1" applyFill="1" applyBorder="1" applyAlignment="1">
      <alignment horizontal="right" vertical="top" wrapText="1"/>
    </xf>
    <xf numFmtId="3" fontId="0" fillId="0" borderId="11" xfId="0" applyNumberFormat="1" applyFont="1" applyFill="1" applyBorder="1" applyAlignment="1">
      <alignment horizontal="right" vertical="top" wrapText="1"/>
    </xf>
    <xf numFmtId="0" fontId="12" fillId="0" borderId="22" xfId="0" applyFont="1" applyFill="1" applyBorder="1" applyAlignment="1">
      <alignment horizontal="center"/>
    </xf>
    <xf numFmtId="0" fontId="0" fillId="0" borderId="23" xfId="0" applyFont="1" applyBorder="1" applyAlignment="1">
      <alignment horizontal="center" vertical="top"/>
    </xf>
    <xf numFmtId="0" fontId="0" fillId="0" borderId="23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2" fontId="0" fillId="0" borderId="2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12" fillId="0" borderId="21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right" vertical="top" wrapText="1"/>
    </xf>
    <xf numFmtId="0" fontId="0" fillId="0" borderId="22" xfId="0" applyFont="1" applyBorder="1" applyAlignment="1">
      <alignment horizontal="center" vertical="top"/>
    </xf>
    <xf numFmtId="0" fontId="0" fillId="0" borderId="21" xfId="0" applyFont="1" applyFill="1" applyBorder="1" applyAlignment="1">
      <alignment horizontal="right" vertical="top" wrapText="1"/>
    </xf>
    <xf numFmtId="3" fontId="0" fillId="0" borderId="20" xfId="0" applyNumberFormat="1" applyFont="1" applyFill="1" applyBorder="1" applyAlignment="1">
      <alignment horizontal="right" vertical="top" wrapText="1"/>
    </xf>
    <xf numFmtId="1" fontId="0" fillId="0" borderId="15" xfId="0" applyNumberFormat="1" applyFont="1" applyBorder="1" applyAlignment="1">
      <alignment/>
    </xf>
    <xf numFmtId="0" fontId="0" fillId="0" borderId="14" xfId="0" applyFont="1" applyFill="1" applyBorder="1" applyAlignment="1">
      <alignment horizontal="right" vertical="top" wrapText="1"/>
    </xf>
    <xf numFmtId="3" fontId="0" fillId="0" borderId="15" xfId="0" applyNumberFormat="1" applyFont="1" applyFill="1" applyBorder="1" applyAlignment="1">
      <alignment horizontal="right" vertical="top" wrapText="1"/>
    </xf>
    <xf numFmtId="1" fontId="0" fillId="0" borderId="15" xfId="0" applyNumberFormat="1" applyFont="1" applyFill="1" applyBorder="1" applyAlignment="1">
      <alignment horizontal="right" vertical="top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" fillId="36" borderId="12" xfId="0" applyFont="1" applyFill="1" applyBorder="1" applyAlignment="1">
      <alignment horizontal="right" vertical="top" wrapText="1"/>
    </xf>
    <xf numFmtId="4" fontId="1" fillId="36" borderId="12" xfId="0" applyNumberFormat="1" applyFont="1" applyFill="1" applyBorder="1" applyAlignment="1">
      <alignment horizontal="right" vertical="top" wrapText="1"/>
    </xf>
    <xf numFmtId="4" fontId="1" fillId="36" borderId="18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1" fillId="0" borderId="25" xfId="0" applyFont="1" applyBorder="1" applyAlignment="1">
      <alignment horizontal="right" vertical="center" wrapText="1"/>
    </xf>
    <xf numFmtId="0" fontId="0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right" vertical="top" wrapText="1"/>
    </xf>
    <xf numFmtId="3" fontId="2" fillId="33" borderId="26" xfId="0" applyNumberFormat="1" applyFont="1" applyFill="1" applyBorder="1" applyAlignment="1">
      <alignment horizontal="right" vertical="top" wrapText="1"/>
    </xf>
    <xf numFmtId="3" fontId="2" fillId="33" borderId="27" xfId="0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right" vertical="top" wrapText="1"/>
    </xf>
    <xf numFmtId="0" fontId="11" fillId="33" borderId="28" xfId="0" applyFont="1" applyFill="1" applyBorder="1" applyAlignment="1">
      <alignment horizontal="center" vertical="top" wrapText="1"/>
    </xf>
    <xf numFmtId="0" fontId="11" fillId="33" borderId="29" xfId="0" applyFont="1" applyFill="1" applyBorder="1" applyAlignment="1">
      <alignment horizontal="center" vertical="top" wrapText="1"/>
    </xf>
    <xf numFmtId="0" fontId="11" fillId="33" borderId="30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3" fontId="2" fillId="33" borderId="15" xfId="0" applyNumberFormat="1" applyFont="1" applyFill="1" applyBorder="1" applyAlignment="1">
      <alignment horizontal="right" vertical="top" wrapText="1"/>
    </xf>
    <xf numFmtId="0" fontId="2" fillId="33" borderId="15" xfId="0" applyFont="1" applyFill="1" applyBorder="1" applyAlignment="1">
      <alignment horizontal="right" vertical="top" wrapText="1"/>
    </xf>
    <xf numFmtId="4" fontId="1" fillId="33" borderId="33" xfId="0" applyNumberFormat="1" applyFont="1" applyFill="1" applyBorder="1" applyAlignment="1">
      <alignment horizontal="right" vertical="top" wrapText="1"/>
    </xf>
    <xf numFmtId="4" fontId="1" fillId="33" borderId="34" xfId="0" applyNumberFormat="1" applyFont="1" applyFill="1" applyBorder="1" applyAlignment="1">
      <alignment horizontal="right" vertical="top" wrapText="1"/>
    </xf>
    <xf numFmtId="4" fontId="2" fillId="33" borderId="15" xfId="0" applyNumberFormat="1" applyFont="1" applyFill="1" applyBorder="1" applyAlignment="1">
      <alignment horizontal="right" vertical="top" wrapText="1"/>
    </xf>
    <xf numFmtId="0" fontId="1" fillId="33" borderId="35" xfId="0" applyFont="1" applyFill="1" applyBorder="1" applyAlignment="1">
      <alignment horizontal="center" vertical="top" wrapText="1"/>
    </xf>
    <xf numFmtId="0" fontId="1" fillId="33" borderId="36" xfId="0" applyFont="1" applyFill="1" applyBorder="1" applyAlignment="1">
      <alignment horizontal="center" vertical="top" wrapText="1"/>
    </xf>
    <xf numFmtId="0" fontId="1" fillId="33" borderId="37" xfId="0" applyFont="1" applyFill="1" applyBorder="1" applyAlignment="1">
      <alignment horizontal="center" vertical="top" wrapText="1"/>
    </xf>
    <xf numFmtId="0" fontId="1" fillId="33" borderId="38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4" fontId="1" fillId="33" borderId="40" xfId="0" applyNumberFormat="1" applyFont="1" applyFill="1" applyBorder="1" applyAlignment="1">
      <alignment horizontal="right" vertical="top" wrapText="1"/>
    </xf>
    <xf numFmtId="4" fontId="1" fillId="33" borderId="41" xfId="0" applyNumberFormat="1" applyFont="1" applyFill="1" applyBorder="1" applyAlignment="1">
      <alignment horizontal="right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4" fontId="1" fillId="33" borderId="12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2" fontId="2" fillId="33" borderId="15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right" vertical="top" wrapText="1"/>
    </xf>
    <xf numFmtId="1" fontId="0" fillId="0" borderId="0" xfId="0" applyNumberFormat="1" applyFont="1" applyFill="1" applyBorder="1" applyAlignment="1">
      <alignment horizontal="righ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WCC - Chlor-Alkali Industry
</a:t>
            </a:r>
            <a:r>
              <a:rPr lang="en-US" cap="none" sz="1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plants and capacity of mercury electrolysis units</a:t>
            </a:r>
            <a:r>
              <a:rPr lang="en-US" cap="none" sz="2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USA/Canada/Mexico, Europe, Russia, India and Brazil/Argentina/Uruguay</a:t>
            </a:r>
          </a:p>
        </c:rich>
      </c:tx>
      <c:layout>
        <c:manualLayout>
          <c:xMode val="factor"/>
          <c:yMode val="factor"/>
          <c:x val="0.0112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24025"/>
          <c:w val="0.92025"/>
          <c:h val="0.74125"/>
        </c:manualLayout>
      </c:layout>
      <c:lineChart>
        <c:grouping val="standard"/>
        <c:varyColors val="0"/>
        <c:ser>
          <c:idx val="3"/>
          <c:order val="1"/>
          <c:tx>
            <c:strRef>
              <c:f>Global!$L$8</c:f>
              <c:strCache>
                <c:ptCount val="1"/>
                <c:pt idx="0">
                  <c:v>Hg plants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Global!$A$10:$A$23</c:f>
              <c:numCach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Global!$L$10:$L$22</c:f>
              <c:numCache>
                <c:ptCount val="13"/>
                <c:pt idx="0">
                  <c:v>91</c:v>
                </c:pt>
                <c:pt idx="1">
                  <c:v>89</c:v>
                </c:pt>
                <c:pt idx="2">
                  <c:v>86</c:v>
                </c:pt>
                <c:pt idx="3">
                  <c:v>80</c:v>
                </c:pt>
                <c:pt idx="4">
                  <c:v>76</c:v>
                </c:pt>
                <c:pt idx="5">
                  <c:v>72</c:v>
                </c:pt>
                <c:pt idx="6">
                  <c:v>62</c:v>
                </c:pt>
                <c:pt idx="7">
                  <c:v>60</c:v>
                </c:pt>
                <c:pt idx="8">
                  <c:v>56</c:v>
                </c:pt>
                <c:pt idx="9">
                  <c:v>52</c:v>
                </c:pt>
                <c:pt idx="10">
                  <c:v>50</c:v>
                </c:pt>
                <c:pt idx="11">
                  <c:v>45</c:v>
                </c:pt>
                <c:pt idx="12">
                  <c:v>44</c:v>
                </c:pt>
              </c:numCache>
            </c:numRef>
          </c:val>
          <c:smooth val="0"/>
        </c:ser>
        <c:marker val="1"/>
        <c:axId val="35333051"/>
        <c:axId val="49562004"/>
      </c:lineChart>
      <c:lineChart>
        <c:grouping val="standard"/>
        <c:varyColors val="0"/>
        <c:ser>
          <c:idx val="2"/>
          <c:order val="0"/>
          <c:tx>
            <c:strRef>
              <c:f>Global!$M$8</c:f>
              <c:strCache>
                <c:ptCount val="1"/>
                <c:pt idx="0">
                  <c:v>Capacity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Global!$A$10:$A$22</c:f>
              <c:numCach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Global!$M$10:$M$22</c:f>
              <c:numCache>
                <c:ptCount val="13"/>
                <c:pt idx="0">
                  <c:v>9149.31</c:v>
                </c:pt>
                <c:pt idx="1">
                  <c:v>8846</c:v>
                </c:pt>
                <c:pt idx="2">
                  <c:v>8689</c:v>
                </c:pt>
                <c:pt idx="3">
                  <c:v>8391</c:v>
                </c:pt>
                <c:pt idx="4">
                  <c:v>8049</c:v>
                </c:pt>
                <c:pt idx="5">
                  <c:v>7024</c:v>
                </c:pt>
                <c:pt idx="6">
                  <c:v>6248.5</c:v>
                </c:pt>
                <c:pt idx="7">
                  <c:v>5705.6</c:v>
                </c:pt>
                <c:pt idx="8">
                  <c:v>5487.8</c:v>
                </c:pt>
                <c:pt idx="9">
                  <c:v>5294.5</c:v>
                </c:pt>
                <c:pt idx="10">
                  <c:v>4880.8</c:v>
                </c:pt>
                <c:pt idx="11">
                  <c:v>4191</c:v>
                </c:pt>
                <c:pt idx="12">
                  <c:v>3831</c:v>
                </c:pt>
              </c:numCache>
            </c:numRef>
          </c:val>
          <c:smooth val="0"/>
        </c:ser>
        <c:marker val="1"/>
        <c:axId val="43404853"/>
        <c:axId val="55099358"/>
      </c:lineChart>
      <c:catAx>
        <c:axId val="35333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057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62004"/>
        <c:crosses val="autoZero"/>
        <c:auto val="1"/>
        <c:lblOffset val="100"/>
        <c:tickLblSkip val="1"/>
        <c:noMultiLvlLbl val="0"/>
      </c:catAx>
      <c:valAx>
        <c:axId val="49562004"/>
        <c:scaling>
          <c:orientation val="minMax"/>
          <c:max val="95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plants</a:t>
                </a:r>
              </a:p>
            </c:rich>
          </c:tx>
          <c:layout>
            <c:manualLayout>
              <c:xMode val="factor"/>
              <c:yMode val="factor"/>
              <c:x val="0.054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33051"/>
        <c:crossesAt val="1"/>
        <c:crossBetween val="between"/>
        <c:dispUnits/>
        <c:majorUnit val="5"/>
      </c:valAx>
      <c:catAx>
        <c:axId val="43404853"/>
        <c:scaling>
          <c:orientation val="minMax"/>
        </c:scaling>
        <c:axPos val="b"/>
        <c:delete val="1"/>
        <c:majorTickMark val="out"/>
        <c:minorTickMark val="none"/>
        <c:tickLblPos val="nextTo"/>
        <c:crossAx val="55099358"/>
        <c:crosses val="autoZero"/>
        <c:auto val="1"/>
        <c:lblOffset val="100"/>
        <c:tickLblSkip val="1"/>
        <c:noMultiLvlLbl val="0"/>
      </c:catAx>
      <c:valAx>
        <c:axId val="55099358"/>
        <c:scaling>
          <c:orientation val="minMax"/>
          <c:max val="9500"/>
          <c:min val="3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Capacity of plants (1000 t/y)</a:t>
                </a:r>
              </a:p>
            </c:rich>
          </c:tx>
          <c:layout>
            <c:manualLayout>
              <c:xMode val="factor"/>
              <c:yMode val="factor"/>
              <c:x val="0.056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04853"/>
        <c:crosses val="max"/>
        <c:crossBetween val="between"/>
        <c:dispUnits/>
        <c:majorUnit val="500"/>
        <c:minorUnit val="8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WCC - Chlor-Alkali Industry
</a:t>
            </a:r>
            <a:r>
              <a:rPr lang="en-US" cap="none" sz="1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mercury emissions (air + water + products)
</a:t>
            </a:r>
            <a:r>
              <a:rPr lang="en-US" cap="none" sz="1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USA/Canada, Europe, India and Brazil/Argentina
</a:t>
            </a:r>
            <a:r>
              <a:rPr lang="en-US" cap="none" sz="1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(plus 1 Uruguayan and 3 Russian plants from 2005 onwards)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2775"/>
          <c:w val="0.9165"/>
          <c:h val="0.707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Global!$I$31:$I$42</c:f>
              <c:strCache>
                <c:ptCount val="1"/>
                <c:pt idx="0">
                  <c:v>2,71 2,30 2,01 1,67 1,39 1,24 1,30 1,22 1,22 1,30 1,27 1,38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Global!$A$10:$A$22</c:f>
              <c:numCach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Global!$N$31:$N$43</c:f>
              <c:numCache>
                <c:ptCount val="13"/>
                <c:pt idx="0">
                  <c:v>2.686082338449566</c:v>
                </c:pt>
                <c:pt idx="1">
                  <c:v>2.30097219082071</c:v>
                </c:pt>
                <c:pt idx="2">
                  <c:v>2.0292783979744504</c:v>
                </c:pt>
                <c:pt idx="3">
                  <c:v>1.7257537838159935</c:v>
                </c:pt>
                <c:pt idx="4">
                  <c:v>1.4559572617716487</c:v>
                </c:pt>
                <c:pt idx="5">
                  <c:v>1.3164151480637813</c:v>
                </c:pt>
                <c:pt idx="6">
                  <c:v>1.30008802112507</c:v>
                </c:pt>
                <c:pt idx="7">
                  <c:v>1.2172076556365676</c:v>
                </c:pt>
                <c:pt idx="8">
                  <c:v>1.2245349774068943</c:v>
                </c:pt>
                <c:pt idx="9">
                  <c:v>1.3046179998111247</c:v>
                </c:pt>
                <c:pt idx="10">
                  <c:v>1.268906736600557</c:v>
                </c:pt>
                <c:pt idx="11">
                  <c:v>1.3843951324266286</c:v>
                </c:pt>
                <c:pt idx="12">
                  <c:v>1.423936309057687</c:v>
                </c:pt>
              </c:numCache>
            </c:numRef>
          </c:val>
        </c:ser>
        <c:overlap val="100"/>
        <c:axId val="26132175"/>
        <c:axId val="33862984"/>
      </c:barChart>
      <c:lineChart>
        <c:grouping val="standard"/>
        <c:varyColors val="0"/>
        <c:ser>
          <c:idx val="0"/>
          <c:order val="0"/>
          <c:tx>
            <c:strRef>
              <c:f>Global!$N$8</c:f>
              <c:strCache>
                <c:ptCount val="1"/>
                <c:pt idx="0">
                  <c:v>Total emissions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Global!$A$31:$A$42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Global!$N$10:$N$22</c:f>
              <c:numCache>
                <c:ptCount val="13"/>
                <c:pt idx="0">
                  <c:v>24575.8</c:v>
                </c:pt>
                <c:pt idx="1">
                  <c:v>20354.4</c:v>
                </c:pt>
                <c:pt idx="2">
                  <c:v>17632.4</c:v>
                </c:pt>
                <c:pt idx="3">
                  <c:v>14480.800000000001</c:v>
                </c:pt>
                <c:pt idx="4">
                  <c:v>11719</c:v>
                </c:pt>
                <c:pt idx="5">
                  <c:v>9246.5</c:v>
                </c:pt>
                <c:pt idx="6">
                  <c:v>8123.6</c:v>
                </c:pt>
                <c:pt idx="7">
                  <c:v>6944.900000000001</c:v>
                </c:pt>
                <c:pt idx="8">
                  <c:v>6720.73777</c:v>
                </c:pt>
                <c:pt idx="9">
                  <c:v>6907.299999999999</c:v>
                </c:pt>
                <c:pt idx="10">
                  <c:v>6193.28</c:v>
                </c:pt>
                <c:pt idx="11">
                  <c:v>5802</c:v>
                </c:pt>
                <c:pt idx="12">
                  <c:v>5455.099999999999</c:v>
                </c:pt>
              </c:numCache>
            </c:numRef>
          </c:val>
          <c:smooth val="0"/>
        </c:ser>
        <c:axId val="36331401"/>
        <c:axId val="58547154"/>
      </c:lineChart>
      <c:catAx>
        <c:axId val="26132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kg Hg/y</a:t>
                </a:r>
              </a:p>
            </c:rich>
          </c:tx>
          <c:layout>
            <c:manualLayout>
              <c:xMode val="factor"/>
              <c:yMode val="factor"/>
              <c:x val="0.263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62984"/>
        <c:crosses val="autoZero"/>
        <c:auto val="1"/>
        <c:lblOffset val="100"/>
        <c:tickLblSkip val="1"/>
        <c:noMultiLvlLbl val="0"/>
      </c:catAx>
      <c:valAx>
        <c:axId val="338629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2495"/>
              <c:y val="-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32175"/>
        <c:crossesAt val="1"/>
        <c:crossBetween val="between"/>
        <c:dispUnits/>
      </c:valAx>
      <c:catAx>
        <c:axId val="36331401"/>
        <c:scaling>
          <c:orientation val="minMax"/>
        </c:scaling>
        <c:axPos val="b"/>
        <c:delete val="1"/>
        <c:majorTickMark val="out"/>
        <c:minorTickMark val="none"/>
        <c:tickLblPos val="nextTo"/>
        <c:crossAx val="58547154"/>
        <c:crosses val="autoZero"/>
        <c:auto val="1"/>
        <c:lblOffset val="100"/>
        <c:tickLblSkip val="1"/>
        <c:noMultiLvlLbl val="0"/>
      </c:catAx>
      <c:valAx>
        <c:axId val="58547154"/>
        <c:scaling>
          <c:orientation val="minMax"/>
          <c:max val="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Hg/t Cl</a:t>
                </a:r>
                <a:r>
                  <a:rPr lang="en-US" cap="none" sz="1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
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annual cap.</a:t>
                </a:r>
              </a:p>
            </c:rich>
          </c:tx>
          <c:layout>
            <c:manualLayout>
              <c:xMode val="factor"/>
              <c:yMode val="factor"/>
              <c:x val="0.2495"/>
              <c:y val="0.16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3140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0.51" bottom="0.52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0.52" bottom="0.53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0.7735</cdr:x>
      <cdr:y>0.77275</cdr:y>
    </cdr:from>
    <cdr:to>
      <cdr:x>0.88</cdr:x>
      <cdr:y>0.80075</cdr:y>
    </cdr:to>
    <cdr:sp>
      <cdr:nvSpPr>
        <cdr:cNvPr id="1" name="Right Arrow 1"/>
        <cdr:cNvSpPr>
          <a:spLocks/>
        </cdr:cNvSpPr>
      </cdr:nvSpPr>
      <cdr:spPr>
        <a:xfrm>
          <a:off x="7200900" y="5095875"/>
          <a:ext cx="990600" cy="180975"/>
        </a:xfrm>
        <a:prstGeom prst="rightArrow">
          <a:avLst>
            <a:gd name="adj" fmla="val 40805"/>
          </a:avLst>
        </a:prstGeom>
        <a:solidFill>
          <a:srgbClr val="D933C5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0.55775</cdr:x>
      <cdr:y>0.8305</cdr:y>
    </cdr:from>
    <cdr:to>
      <cdr:x>0.75525</cdr:x>
      <cdr:y>0.85975</cdr:y>
    </cdr:to>
    <cdr:sp>
      <cdr:nvSpPr>
        <cdr:cNvPr id="2" name="Left Arrow 2"/>
        <cdr:cNvSpPr>
          <a:spLocks/>
        </cdr:cNvSpPr>
      </cdr:nvSpPr>
      <cdr:spPr>
        <a:xfrm>
          <a:off x="5191125" y="5476875"/>
          <a:ext cx="1838325" cy="190500"/>
        </a:xfrm>
        <a:prstGeom prst="leftArrow">
          <a:avLst>
            <a:gd name="adj" fmla="val -44722"/>
          </a:avLst>
        </a:prstGeom>
        <a:solidFill>
          <a:srgbClr val="17375E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600825"/>
    <xdr:graphicFrame>
      <xdr:nvGraphicFramePr>
        <xdr:cNvPr id="1" name="Shape 1025"/>
        <xdr:cNvGraphicFramePr/>
      </xdr:nvGraphicFramePr>
      <xdr:xfrm>
        <a:off x="0" y="0"/>
        <a:ext cx="931545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0.4545</cdr:x>
      <cdr:y>0.57375</cdr:y>
    </cdr:from>
    <cdr:to>
      <cdr:x>0.699</cdr:x>
      <cdr:y>0.60575</cdr:y>
    </cdr:to>
    <cdr:sp>
      <cdr:nvSpPr>
        <cdr:cNvPr id="1" name="Left Arrow 1"/>
        <cdr:cNvSpPr>
          <a:spLocks/>
        </cdr:cNvSpPr>
      </cdr:nvSpPr>
      <cdr:spPr>
        <a:xfrm>
          <a:off x="4229100" y="3771900"/>
          <a:ext cx="2276475" cy="209550"/>
        </a:xfrm>
        <a:prstGeom prst="leftArrow">
          <a:avLst>
            <a:gd name="adj" fmla="val -45476"/>
          </a:avLst>
        </a:prstGeom>
        <a:solidFill>
          <a:srgbClr val="844672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0.74875</cdr:x>
      <cdr:y>0.81125</cdr:y>
    </cdr:from>
    <cdr:to>
      <cdr:x>0.854</cdr:x>
      <cdr:y>0.8285</cdr:y>
    </cdr:to>
    <cdr:sp>
      <cdr:nvSpPr>
        <cdr:cNvPr id="2" name="Right Arrow 2"/>
        <cdr:cNvSpPr>
          <a:spLocks/>
        </cdr:cNvSpPr>
      </cdr:nvSpPr>
      <cdr:spPr>
        <a:xfrm>
          <a:off x="6972300" y="5334000"/>
          <a:ext cx="981075" cy="114300"/>
        </a:xfrm>
        <a:prstGeom prst="rightArrow">
          <a:avLst>
            <a:gd name="adj" fmla="val 44185"/>
          </a:avLst>
        </a:prstGeom>
        <a:solidFill>
          <a:srgbClr val="1B099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581775"/>
    <xdr:graphicFrame>
      <xdr:nvGraphicFramePr>
        <xdr:cNvPr id="1" name="Shape 1025"/>
        <xdr:cNvGraphicFramePr/>
      </xdr:nvGraphicFramePr>
      <xdr:xfrm>
        <a:off x="0" y="0"/>
        <a:ext cx="9315450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11</xdr:row>
      <xdr:rowOff>104775</xdr:rowOff>
    </xdr:from>
    <xdr:to>
      <xdr:col>4</xdr:col>
      <xdr:colOff>962025</xdr:colOff>
      <xdr:row>15</xdr:row>
      <xdr:rowOff>28575</xdr:rowOff>
    </xdr:to>
    <xdr:sp>
      <xdr:nvSpPr>
        <xdr:cNvPr id="1" name="Oval 34"/>
        <xdr:cNvSpPr>
          <a:spLocks/>
        </xdr:cNvSpPr>
      </xdr:nvSpPr>
      <xdr:spPr>
        <a:xfrm>
          <a:off x="1990725" y="2266950"/>
          <a:ext cx="1876425" cy="571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14</xdr:row>
      <xdr:rowOff>19050</xdr:rowOff>
    </xdr:from>
    <xdr:to>
      <xdr:col>5</xdr:col>
      <xdr:colOff>1104900</xdr:colOff>
      <xdr:row>23</xdr:row>
      <xdr:rowOff>76200</xdr:rowOff>
    </xdr:to>
    <xdr:sp>
      <xdr:nvSpPr>
        <xdr:cNvPr id="2" name="Line 36"/>
        <xdr:cNvSpPr>
          <a:spLocks/>
        </xdr:cNvSpPr>
      </xdr:nvSpPr>
      <xdr:spPr>
        <a:xfrm flipH="1" flipV="1">
          <a:off x="3771900" y="2667000"/>
          <a:ext cx="1228725" cy="1533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32</xdr:row>
      <xdr:rowOff>95250</xdr:rowOff>
    </xdr:from>
    <xdr:to>
      <xdr:col>4</xdr:col>
      <xdr:colOff>962025</xdr:colOff>
      <xdr:row>36</xdr:row>
      <xdr:rowOff>38100</xdr:rowOff>
    </xdr:to>
    <xdr:sp>
      <xdr:nvSpPr>
        <xdr:cNvPr id="3" name="Oval 37"/>
        <xdr:cNvSpPr>
          <a:spLocks/>
        </xdr:cNvSpPr>
      </xdr:nvSpPr>
      <xdr:spPr>
        <a:xfrm>
          <a:off x="1981200" y="6057900"/>
          <a:ext cx="1885950" cy="590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35</xdr:row>
      <xdr:rowOff>0</xdr:rowOff>
    </xdr:from>
    <xdr:to>
      <xdr:col>5</xdr:col>
      <xdr:colOff>1104900</xdr:colOff>
      <xdr:row>45</xdr:row>
      <xdr:rowOff>76200</xdr:rowOff>
    </xdr:to>
    <xdr:sp>
      <xdr:nvSpPr>
        <xdr:cNvPr id="4" name="Line 38"/>
        <xdr:cNvSpPr>
          <a:spLocks/>
        </xdr:cNvSpPr>
      </xdr:nvSpPr>
      <xdr:spPr>
        <a:xfrm flipH="1" flipV="1">
          <a:off x="3810000" y="6448425"/>
          <a:ext cx="1190625" cy="1714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83</xdr:row>
      <xdr:rowOff>0</xdr:rowOff>
    </xdr:from>
    <xdr:to>
      <xdr:col>10</xdr:col>
      <xdr:colOff>28575</xdr:colOff>
      <xdr:row>86</xdr:row>
      <xdr:rowOff>76200</xdr:rowOff>
    </xdr:to>
    <xdr:sp>
      <xdr:nvSpPr>
        <xdr:cNvPr id="1" name="Line 3"/>
        <xdr:cNvSpPr>
          <a:spLocks/>
        </xdr:cNvSpPr>
      </xdr:nvSpPr>
      <xdr:spPr>
        <a:xfrm flipV="1">
          <a:off x="6429375" y="19459575"/>
          <a:ext cx="1209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81</xdr:row>
      <xdr:rowOff>466725</xdr:rowOff>
    </xdr:from>
    <xdr:to>
      <xdr:col>11</xdr:col>
      <xdr:colOff>161925</xdr:colOff>
      <xdr:row>83</xdr:row>
      <xdr:rowOff>19050</xdr:rowOff>
    </xdr:to>
    <xdr:sp>
      <xdr:nvSpPr>
        <xdr:cNvPr id="2" name="Oval 6"/>
        <xdr:cNvSpPr>
          <a:spLocks/>
        </xdr:cNvSpPr>
      </xdr:nvSpPr>
      <xdr:spPr>
        <a:xfrm>
          <a:off x="7515225" y="19278600"/>
          <a:ext cx="952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81</xdr:row>
      <xdr:rowOff>438150</xdr:rowOff>
    </xdr:from>
    <xdr:to>
      <xdr:col>8</xdr:col>
      <xdr:colOff>190500</xdr:colOff>
      <xdr:row>83</xdr:row>
      <xdr:rowOff>38100</xdr:rowOff>
    </xdr:to>
    <xdr:sp>
      <xdr:nvSpPr>
        <xdr:cNvPr id="3" name="Oval 7"/>
        <xdr:cNvSpPr>
          <a:spLocks/>
        </xdr:cNvSpPr>
      </xdr:nvSpPr>
      <xdr:spPr>
        <a:xfrm>
          <a:off x="3838575" y="19250025"/>
          <a:ext cx="28765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1838325</xdr:colOff>
      <xdr:row>127</xdr:row>
      <xdr:rowOff>142875</xdr:rowOff>
    </xdr:from>
    <xdr:to>
      <xdr:col>2</xdr:col>
      <xdr:colOff>161925</xdr:colOff>
      <xdr:row>128</xdr:row>
      <xdr:rowOff>400050</xdr:rowOff>
    </xdr:to>
    <xdr:sp>
      <xdr:nvSpPr>
        <xdr:cNvPr id="4" name="Oval 1"/>
        <xdr:cNvSpPr>
          <a:spLocks/>
        </xdr:cNvSpPr>
      </xdr:nvSpPr>
      <xdr:spPr>
        <a:xfrm>
          <a:off x="1838325" y="29660850"/>
          <a:ext cx="790575" cy="419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1819275</xdr:colOff>
      <xdr:row>142</xdr:row>
      <xdr:rowOff>152400</xdr:rowOff>
    </xdr:from>
    <xdr:to>
      <xdr:col>2</xdr:col>
      <xdr:colOff>142875</xdr:colOff>
      <xdr:row>143</xdr:row>
      <xdr:rowOff>276225</xdr:rowOff>
    </xdr:to>
    <xdr:sp>
      <xdr:nvSpPr>
        <xdr:cNvPr id="5" name="Oval 6"/>
        <xdr:cNvSpPr>
          <a:spLocks/>
        </xdr:cNvSpPr>
      </xdr:nvSpPr>
      <xdr:spPr>
        <a:xfrm>
          <a:off x="1819275" y="33023175"/>
          <a:ext cx="7905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142</xdr:row>
      <xdr:rowOff>133350</xdr:rowOff>
    </xdr:from>
    <xdr:to>
      <xdr:col>5</xdr:col>
      <xdr:colOff>152400</xdr:colOff>
      <xdr:row>143</xdr:row>
      <xdr:rowOff>257175</xdr:rowOff>
    </xdr:to>
    <xdr:sp>
      <xdr:nvSpPr>
        <xdr:cNvPr id="6" name="Oval 9"/>
        <xdr:cNvSpPr>
          <a:spLocks/>
        </xdr:cNvSpPr>
      </xdr:nvSpPr>
      <xdr:spPr>
        <a:xfrm>
          <a:off x="3924300" y="33004125"/>
          <a:ext cx="7905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135</xdr:row>
      <xdr:rowOff>9525</xdr:rowOff>
    </xdr:from>
    <xdr:to>
      <xdr:col>2</xdr:col>
      <xdr:colOff>304800</xdr:colOff>
      <xdr:row>143</xdr:row>
      <xdr:rowOff>19050</xdr:rowOff>
    </xdr:to>
    <xdr:sp>
      <xdr:nvSpPr>
        <xdr:cNvPr id="7" name="Line 3"/>
        <xdr:cNvSpPr>
          <a:spLocks/>
        </xdr:cNvSpPr>
      </xdr:nvSpPr>
      <xdr:spPr>
        <a:xfrm flipH="1">
          <a:off x="2457450" y="31165800"/>
          <a:ext cx="314325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134</xdr:row>
      <xdr:rowOff>171450</xdr:rowOff>
    </xdr:from>
    <xdr:to>
      <xdr:col>4</xdr:col>
      <xdr:colOff>704850</xdr:colOff>
      <xdr:row>142</xdr:row>
      <xdr:rowOff>161925</xdr:rowOff>
    </xdr:to>
    <xdr:sp>
      <xdr:nvSpPr>
        <xdr:cNvPr id="8" name="Line 3"/>
        <xdr:cNvSpPr>
          <a:spLocks/>
        </xdr:cNvSpPr>
      </xdr:nvSpPr>
      <xdr:spPr>
        <a:xfrm>
          <a:off x="4229100" y="31156275"/>
          <a:ext cx="304800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6">
      <selection activeCell="O25" sqref="O25"/>
    </sheetView>
  </sheetViews>
  <sheetFormatPr defaultColWidth="9.140625" defaultRowHeight="12.75"/>
  <sheetData/>
  <sheetProtection/>
  <printOptions/>
  <pageMargins left="0.44" right="0.49" top="1" bottom="1" header="0.5" footer="0.5"/>
  <pageSetup horizontalDpi="600" verticalDpi="600" orientation="portrait" paperSize="9" scale="87" r:id="rId3"/>
  <colBreaks count="1" manualBreakCount="1">
    <brk id="12" max="57" man="1"/>
  </colBreaks>
  <legacyDrawing r:id="rId2"/>
  <oleObjects>
    <oleObject progId="Word.Document.8" shapeId="162517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SheetLayoutView="100" zoomScalePageLayoutView="0" workbookViewId="0" topLeftCell="A19">
      <selection activeCell="C46" sqref="C46"/>
    </sheetView>
  </sheetViews>
  <sheetFormatPr defaultColWidth="9.140625" defaultRowHeight="12.75"/>
  <cols>
    <col min="1" max="1" width="9.421875" style="8" customWidth="1"/>
    <col min="2" max="2" width="10.140625" style="8" customWidth="1"/>
    <col min="3" max="3" width="10.7109375" style="8" customWidth="1"/>
    <col min="4" max="4" width="13.28125" style="8" customWidth="1"/>
    <col min="5" max="5" width="14.8515625" style="8" customWidth="1"/>
    <col min="6" max="6" width="17.00390625" style="8" customWidth="1"/>
    <col min="7" max="7" width="14.421875" style="8" customWidth="1"/>
    <col min="8" max="8" width="12.7109375" style="8" customWidth="1"/>
    <col min="9" max="9" width="15.7109375" style="8" customWidth="1"/>
    <col min="10" max="10" width="11.57421875" style="8" bestFit="1" customWidth="1"/>
    <col min="11" max="11" width="9.140625" style="8" customWidth="1"/>
    <col min="12" max="14" width="10.140625" style="8" customWidth="1"/>
    <col min="15" max="16384" width="9.140625" style="8" customWidth="1"/>
  </cols>
  <sheetData>
    <row r="1" spans="1:14" ht="18">
      <c r="A1" s="136" t="s">
        <v>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/>
      <c r="M1"/>
      <c r="N1"/>
    </row>
    <row r="2" spans="1:14" ht="18">
      <c r="A2" s="136" t="s">
        <v>52</v>
      </c>
      <c r="B2" s="136"/>
      <c r="C2" s="136"/>
      <c r="D2" s="136"/>
      <c r="E2" s="136"/>
      <c r="F2" s="136"/>
      <c r="G2" s="136"/>
      <c r="H2" s="136"/>
      <c r="I2" s="136"/>
      <c r="J2" s="136"/>
      <c r="L2"/>
      <c r="M2"/>
      <c r="N2"/>
    </row>
    <row r="3" spans="1:14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L3" s="137" t="s">
        <v>66</v>
      </c>
      <c r="M3" s="137"/>
      <c r="N3" s="137"/>
    </row>
    <row r="4" spans="1:14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L4" s="137"/>
      <c r="M4" s="137"/>
      <c r="N4" s="137"/>
    </row>
    <row r="5" spans="1:14" ht="12.75" customHeight="1">
      <c r="A5" s="7"/>
      <c r="B5" s="7" t="s">
        <v>18</v>
      </c>
      <c r="C5" s="6"/>
      <c r="D5" s="6"/>
      <c r="E5" s="6"/>
      <c r="F5" s="6"/>
      <c r="G5" s="6"/>
      <c r="H5" s="6"/>
      <c r="I5" s="6"/>
      <c r="J5" s="6"/>
      <c r="L5" s="137"/>
      <c r="M5" s="137"/>
      <c r="N5" s="137"/>
    </row>
    <row r="6" spans="1:14" ht="18">
      <c r="A6" s="7"/>
      <c r="B6" s="7"/>
      <c r="C6" s="6"/>
      <c r="D6" s="6"/>
      <c r="E6" s="6"/>
      <c r="F6" s="6"/>
      <c r="G6" s="6"/>
      <c r="H6" s="6"/>
      <c r="I6" s="6"/>
      <c r="J6" s="6"/>
      <c r="L6" s="137"/>
      <c r="M6" s="137"/>
      <c r="N6" s="137"/>
    </row>
    <row r="7" spans="1:14" s="9" customFormat="1" ht="13.5" thickBot="1">
      <c r="A7" s="8"/>
      <c r="B7" s="8"/>
      <c r="C7" s="8"/>
      <c r="D7" s="8"/>
      <c r="E7" s="8"/>
      <c r="F7" s="8"/>
      <c r="G7" s="8"/>
      <c r="H7" s="8"/>
      <c r="I7" s="8"/>
      <c r="J7" s="8"/>
      <c r="L7" s="137"/>
      <c r="M7" s="137"/>
      <c r="N7" s="137"/>
    </row>
    <row r="8" spans="1:14" s="10" customFormat="1" ht="25.5">
      <c r="A8" s="60" t="s">
        <v>13</v>
      </c>
      <c r="B8" s="58" t="s">
        <v>1</v>
      </c>
      <c r="C8" s="58" t="s">
        <v>2</v>
      </c>
      <c r="D8" s="57" t="s">
        <v>3</v>
      </c>
      <c r="E8" s="57" t="s">
        <v>4</v>
      </c>
      <c r="F8" s="57" t="s">
        <v>22</v>
      </c>
      <c r="G8" s="57" t="s">
        <v>23</v>
      </c>
      <c r="H8" s="57" t="s">
        <v>24</v>
      </c>
      <c r="I8" s="58" t="s">
        <v>5</v>
      </c>
      <c r="J8" s="59" t="s">
        <v>6</v>
      </c>
      <c r="L8" s="115" t="s">
        <v>1</v>
      </c>
      <c r="M8" s="58" t="s">
        <v>2</v>
      </c>
      <c r="N8" s="59" t="s">
        <v>5</v>
      </c>
    </row>
    <row r="9" spans="1:14" s="10" customFormat="1" ht="13.5" customHeight="1" thickBot="1">
      <c r="A9" s="107"/>
      <c r="B9" s="108" t="s">
        <v>25</v>
      </c>
      <c r="C9" s="109" t="s">
        <v>17</v>
      </c>
      <c r="D9" s="109" t="s">
        <v>8</v>
      </c>
      <c r="E9" s="109" t="s">
        <v>8</v>
      </c>
      <c r="F9" s="109" t="s">
        <v>8</v>
      </c>
      <c r="G9" s="109" t="s">
        <v>8</v>
      </c>
      <c r="H9" s="109" t="s">
        <v>8</v>
      </c>
      <c r="I9" s="109" t="s">
        <v>8</v>
      </c>
      <c r="J9" s="110" t="s">
        <v>8</v>
      </c>
      <c r="L9" s="117" t="s">
        <v>25</v>
      </c>
      <c r="M9" s="109" t="s">
        <v>17</v>
      </c>
      <c r="N9" s="110" t="s">
        <v>8</v>
      </c>
    </row>
    <row r="10" spans="1:14" ht="12.75">
      <c r="A10" s="64">
        <v>2002</v>
      </c>
      <c r="B10" s="111">
        <f>Absolute!B12</f>
        <v>85</v>
      </c>
      <c r="C10" s="65">
        <f>Absolute!C12</f>
        <v>8584.31</v>
      </c>
      <c r="D10" s="65">
        <f>Absolute!D12</f>
        <v>688</v>
      </c>
      <c r="E10" s="65">
        <f>Absolute!E12</f>
        <v>249944</v>
      </c>
      <c r="F10" s="66" t="s">
        <v>30</v>
      </c>
      <c r="G10" s="65">
        <f>Absolute!G12</f>
        <v>820.64</v>
      </c>
      <c r="H10" s="66" t="s">
        <v>30</v>
      </c>
      <c r="I10" s="65">
        <f>Absolute!I12</f>
        <v>23264.8</v>
      </c>
      <c r="J10" s="67" t="s">
        <v>30</v>
      </c>
      <c r="L10" s="118">
        <v>91</v>
      </c>
      <c r="M10" s="65">
        <v>9149.31</v>
      </c>
      <c r="N10" s="119">
        <v>24575.8</v>
      </c>
    </row>
    <row r="11" spans="1:14" ht="12.75">
      <c r="A11" s="63">
        <v>2003</v>
      </c>
      <c r="B11" s="104">
        <f>Absolute!B27</f>
        <v>83</v>
      </c>
      <c r="C11" s="14">
        <f>Absolute!C27</f>
        <v>8281</v>
      </c>
      <c r="D11" s="14">
        <f>Absolute!D27</f>
        <v>402443.7</v>
      </c>
      <c r="E11" s="14">
        <f>Absolute!E27</f>
        <v>205273.79</v>
      </c>
      <c r="F11" s="14">
        <f>Absolute!F27</f>
        <v>2402.2999999999997</v>
      </c>
      <c r="G11" s="14">
        <f>Absolute!G27</f>
        <v>820.3</v>
      </c>
      <c r="H11" s="14">
        <f>Absolute!H27</f>
        <v>15820.8</v>
      </c>
      <c r="I11" s="14">
        <f>Absolute!I27</f>
        <v>19043.4</v>
      </c>
      <c r="J11" s="106">
        <f>Absolute!K27</f>
        <v>129730</v>
      </c>
      <c r="L11" s="116">
        <v>89</v>
      </c>
      <c r="M11" s="14">
        <v>8846</v>
      </c>
      <c r="N11" s="106">
        <v>20354.4</v>
      </c>
    </row>
    <row r="12" spans="1:14" ht="12.75">
      <c r="A12" s="63">
        <v>2004</v>
      </c>
      <c r="B12" s="104">
        <f>Absolute!B41</f>
        <v>80</v>
      </c>
      <c r="C12" s="14">
        <f>Absolute!C41</f>
        <v>8124</v>
      </c>
      <c r="D12" s="14">
        <f>Absolute!D41</f>
        <v>263511</v>
      </c>
      <c r="E12" s="14">
        <f>Absolute!E41</f>
        <v>159806</v>
      </c>
      <c r="F12" s="14">
        <f>Absolute!F41</f>
        <v>1447.5</v>
      </c>
      <c r="G12" s="14">
        <f>Absolute!G41</f>
        <v>657.0999999999999</v>
      </c>
      <c r="H12" s="14">
        <f>Absolute!H41</f>
        <v>14216.8</v>
      </c>
      <c r="I12" s="14">
        <f>Absolute!I41</f>
        <v>16321.4</v>
      </c>
      <c r="J12" s="106">
        <f>Absolute!K41</f>
        <v>69601</v>
      </c>
      <c r="L12" s="116">
        <v>86</v>
      </c>
      <c r="M12" s="14">
        <v>8689</v>
      </c>
      <c r="N12" s="106">
        <v>17632.4</v>
      </c>
    </row>
    <row r="13" spans="1:14" ht="12.75">
      <c r="A13" s="63">
        <v>2005</v>
      </c>
      <c r="B13" s="104">
        <f>Absolute!B55</f>
        <v>78</v>
      </c>
      <c r="C13" s="14">
        <f>Absolute!C55</f>
        <v>8271</v>
      </c>
      <c r="D13" s="105">
        <f>Absolute!D55</f>
        <v>227470</v>
      </c>
      <c r="E13" s="105">
        <f>Absolute!E55</f>
        <v>176706</v>
      </c>
      <c r="F13" s="14">
        <f>Absolute!F55</f>
        <v>1360.5</v>
      </c>
      <c r="G13" s="14">
        <f>Absolute!G55</f>
        <v>774.1</v>
      </c>
      <c r="H13" s="14">
        <f>Absolute!H55</f>
        <v>11662.2</v>
      </c>
      <c r="I13" s="14">
        <f>Absolute!I55</f>
        <v>13796.800000000001</v>
      </c>
      <c r="J13" s="106">
        <f>Absolute!K55</f>
        <v>116257</v>
      </c>
      <c r="L13" s="116">
        <v>80</v>
      </c>
      <c r="M13" s="14">
        <v>8391</v>
      </c>
      <c r="N13" s="106">
        <v>14480.800000000001</v>
      </c>
    </row>
    <row r="14" spans="1:14" ht="12.75">
      <c r="A14" s="63">
        <v>2006</v>
      </c>
      <c r="B14" s="104">
        <f>Absolute!B70</f>
        <v>74</v>
      </c>
      <c r="C14" s="14">
        <f>Absolute!C70</f>
        <v>7929</v>
      </c>
      <c r="D14" s="105">
        <f>Absolute!D70</f>
        <v>70891</v>
      </c>
      <c r="E14" s="105">
        <f>Absolute!E70</f>
        <v>162049</v>
      </c>
      <c r="F14" s="104">
        <f>Absolute!F70</f>
        <v>782</v>
      </c>
      <c r="G14" s="104">
        <f>Absolute!G70</f>
        <v>555</v>
      </c>
      <c r="H14" s="14">
        <f>Absolute!H70</f>
        <v>9698</v>
      </c>
      <c r="I14" s="14">
        <f>Absolute!I70</f>
        <v>11035</v>
      </c>
      <c r="J14" s="106">
        <f>Absolute!K70</f>
        <v>175116</v>
      </c>
      <c r="L14" s="116">
        <v>76</v>
      </c>
      <c r="M14" s="14">
        <v>8049</v>
      </c>
      <c r="N14" s="106">
        <v>11719</v>
      </c>
    </row>
    <row r="15" spans="1:14" ht="12.75">
      <c r="A15" s="63">
        <v>2007</v>
      </c>
      <c r="B15" s="104">
        <f>Absolute!B85</f>
        <v>70</v>
      </c>
      <c r="C15" s="14">
        <f>Absolute!C85</f>
        <v>6904</v>
      </c>
      <c r="D15" s="105">
        <f>Absolute!D85</f>
        <v>202279</v>
      </c>
      <c r="E15" s="14">
        <f>Absolute!E85</f>
        <v>241224</v>
      </c>
      <c r="F15" s="104">
        <f>Absolute!F85</f>
        <v>626</v>
      </c>
      <c r="G15" s="104">
        <f>Absolute!G85</f>
        <v>455</v>
      </c>
      <c r="H15" s="14">
        <f>Absolute!H85</f>
        <v>7481.5</v>
      </c>
      <c r="I15" s="14">
        <f>Absolute!I85</f>
        <v>8562.5</v>
      </c>
      <c r="J15" s="106">
        <f>Absolute!K85</f>
        <v>197980</v>
      </c>
      <c r="L15" s="116">
        <v>72</v>
      </c>
      <c r="M15" s="14">
        <v>7024</v>
      </c>
      <c r="N15" s="106">
        <v>9246.5</v>
      </c>
    </row>
    <row r="16" spans="1:14" ht="12.75">
      <c r="A16" s="63">
        <v>2008</v>
      </c>
      <c r="B16" s="104">
        <f>Absolute!B102</f>
        <v>62</v>
      </c>
      <c r="C16" s="14">
        <f>Absolute!C102</f>
        <v>6248.5</v>
      </c>
      <c r="D16" s="14">
        <f>Absolute!D102</f>
        <v>101443</v>
      </c>
      <c r="E16" s="14">
        <f>Absolute!E102</f>
        <v>202410.306501898</v>
      </c>
      <c r="F16" s="112">
        <f>Absolute!F102</f>
        <v>453.3</v>
      </c>
      <c r="G16" s="112">
        <f>Absolute!G102</f>
        <v>377.4</v>
      </c>
      <c r="H16" s="14">
        <f>Absolute!H102</f>
        <v>7292.9</v>
      </c>
      <c r="I16" s="14">
        <f>Absolute!I102</f>
        <v>8123.6</v>
      </c>
      <c r="J16" s="106">
        <f>Absolute!K102</f>
        <v>190312.6</v>
      </c>
      <c r="L16" s="116">
        <v>62</v>
      </c>
      <c r="M16" s="14">
        <v>6248.5</v>
      </c>
      <c r="N16" s="106">
        <v>8123.6</v>
      </c>
    </row>
    <row r="17" spans="1:14" ht="12.75">
      <c r="A17" s="63">
        <v>2009</v>
      </c>
      <c r="B17" s="104">
        <f>Absolute!B117</f>
        <v>60</v>
      </c>
      <c r="C17" s="14">
        <f>Absolute!C117</f>
        <v>5705.6</v>
      </c>
      <c r="D17" s="14">
        <f>Absolute!D117</f>
        <v>-181103</v>
      </c>
      <c r="E17" s="14">
        <f>Absolute!E117</f>
        <v>207281</v>
      </c>
      <c r="F17" s="112">
        <f>Absolute!F117</f>
        <v>408</v>
      </c>
      <c r="G17" s="112">
        <f>Absolute!G117</f>
        <v>838.3</v>
      </c>
      <c r="H17" s="14">
        <f>Absolute!H117</f>
        <v>5698.6</v>
      </c>
      <c r="I17" s="14">
        <f>Absolute!I117</f>
        <v>6944.900000000001</v>
      </c>
      <c r="J17" s="106">
        <f>Absolute!K117</f>
        <v>72782.2</v>
      </c>
      <c r="L17" s="116">
        <f>B17</f>
        <v>60</v>
      </c>
      <c r="M17" s="14">
        <v>5705.6</v>
      </c>
      <c r="N17" s="106">
        <v>6944.900000000001</v>
      </c>
    </row>
    <row r="18" spans="1:14" ht="12.75">
      <c r="A18" s="63">
        <v>2010</v>
      </c>
      <c r="B18" s="104">
        <f>Absolute!B132</f>
        <v>56</v>
      </c>
      <c r="C18" s="83">
        <f>Absolute!C132</f>
        <v>5488.400000000001</v>
      </c>
      <c r="D18" s="14">
        <f>Absolute!D132</f>
        <v>-83626.70999999999</v>
      </c>
      <c r="E18" s="14">
        <f>Absolute!E132</f>
        <v>61868.282999999996</v>
      </c>
      <c r="F18" s="112">
        <f>Absolute!F132</f>
        <v>410.2</v>
      </c>
      <c r="G18" s="112">
        <f>Absolute!G132</f>
        <v>658.5</v>
      </c>
      <c r="H18" s="112">
        <f>Absolute!H132</f>
        <v>5652.03777</v>
      </c>
      <c r="I18" s="14">
        <f>Absolute!I132</f>
        <v>6720.73777</v>
      </c>
      <c r="J18" s="106">
        <f>Absolute!K132</f>
        <v>70700.3</v>
      </c>
      <c r="L18" s="116">
        <f>B18</f>
        <v>56</v>
      </c>
      <c r="M18" s="14">
        <v>5487.8</v>
      </c>
      <c r="N18" s="106">
        <v>6720.73777</v>
      </c>
    </row>
    <row r="19" spans="1:14" ht="12.75">
      <c r="A19" s="63">
        <v>2011</v>
      </c>
      <c r="B19" s="13">
        <f>Absolute!B147</f>
        <v>52</v>
      </c>
      <c r="C19" s="83">
        <f>Absolute!C147</f>
        <v>5294.5</v>
      </c>
      <c r="D19" s="83">
        <f>Absolute!D147</f>
        <v>-157609</v>
      </c>
      <c r="E19" s="83">
        <f>Absolute!E147</f>
        <v>141593</v>
      </c>
      <c r="F19" s="83">
        <f>Absolute!F147</f>
        <v>403.80000000000007</v>
      </c>
      <c r="G19" s="83">
        <f>Absolute!G147</f>
        <v>460.3</v>
      </c>
      <c r="H19" s="83">
        <f>Absolute!H147</f>
        <v>6043.2</v>
      </c>
      <c r="I19" s="83">
        <f>Absolute!I147</f>
        <v>6907.299999999999</v>
      </c>
      <c r="J19" s="92">
        <f>Absolute!K147</f>
        <v>99797.4</v>
      </c>
      <c r="L19" s="116">
        <f>B19</f>
        <v>52</v>
      </c>
      <c r="M19" s="14">
        <f>C19</f>
        <v>5294.5</v>
      </c>
      <c r="N19" s="92">
        <f>I19</f>
        <v>6907.299999999999</v>
      </c>
    </row>
    <row r="20" spans="1:14" ht="12.75">
      <c r="A20" s="63">
        <v>2012</v>
      </c>
      <c r="B20" s="13">
        <f>Absolute!B165</f>
        <v>50</v>
      </c>
      <c r="C20" s="83">
        <f>Absolute!C165</f>
        <v>4880.8</v>
      </c>
      <c r="D20" s="83">
        <f>Absolute!D165</f>
        <v>40560.09999999999</v>
      </c>
      <c r="E20" s="83">
        <f>Absolute!E165</f>
        <v>159473</v>
      </c>
      <c r="F20" s="132">
        <f>Absolute!F165</f>
        <v>406.64</v>
      </c>
      <c r="G20" s="132">
        <f>Absolute!G165</f>
        <v>410.91999999999996</v>
      </c>
      <c r="H20" s="83">
        <f>Absolute!H165</f>
        <v>5375.72</v>
      </c>
      <c r="I20" s="83">
        <f>Absolute!I165</f>
        <v>6193.28</v>
      </c>
      <c r="J20" s="92">
        <f>Absolute!K165</f>
        <v>77603.4</v>
      </c>
      <c r="L20" s="116">
        <f>B20</f>
        <v>50</v>
      </c>
      <c r="M20" s="14">
        <f>C20</f>
        <v>4880.8</v>
      </c>
      <c r="N20" s="92">
        <f>I20</f>
        <v>6193.28</v>
      </c>
    </row>
    <row r="21" spans="1:14" ht="13.5" thickBot="1">
      <c r="A21" s="53">
        <v>2013</v>
      </c>
      <c r="B21" s="55">
        <f>Absolute!B181</f>
        <v>45</v>
      </c>
      <c r="C21" s="55">
        <f>Absolute!C181</f>
        <v>4191</v>
      </c>
      <c r="D21" s="55">
        <f>Absolute!D181</f>
        <v>106092</v>
      </c>
      <c r="E21" s="55">
        <f>Absolute!E181</f>
        <v>211585</v>
      </c>
      <c r="F21" s="55">
        <f>Absolute!F181</f>
        <v>341</v>
      </c>
      <c r="G21" s="120">
        <f>Absolute!G181</f>
        <v>288.59999999999997</v>
      </c>
      <c r="H21" s="120">
        <f>Absolute!H181</f>
        <v>5172.400000000001</v>
      </c>
      <c r="I21" s="84">
        <f>Absolute!I181</f>
        <v>5802</v>
      </c>
      <c r="J21" s="114">
        <f>Absolute!K181</f>
        <v>97399.9</v>
      </c>
      <c r="L21" s="121">
        <f>B21</f>
        <v>45</v>
      </c>
      <c r="M21" s="122">
        <f>C21</f>
        <v>4191</v>
      </c>
      <c r="N21" s="114">
        <f>I21</f>
        <v>5802</v>
      </c>
    </row>
    <row r="22" spans="1:14" ht="13.5" thickBot="1">
      <c r="A22" s="53">
        <v>2014</v>
      </c>
      <c r="B22" s="55">
        <f>Absolute!B196</f>
        <v>44</v>
      </c>
      <c r="C22" s="55">
        <f>Absolute!C196</f>
        <v>3831</v>
      </c>
      <c r="D22" s="55">
        <f>Absolute!D196</f>
        <v>113976.5</v>
      </c>
      <c r="E22" s="55">
        <f>Absolute!E196</f>
        <v>132027</v>
      </c>
      <c r="F22" s="120">
        <f>Absolute!F196</f>
        <v>344.03000000000003</v>
      </c>
      <c r="G22" s="120">
        <f>Absolute!G196</f>
        <v>256.84</v>
      </c>
      <c r="H22" s="120">
        <f>Absolute!H196</f>
        <v>4854.23</v>
      </c>
      <c r="I22" s="84">
        <f>Absolute!I196</f>
        <v>5455.099999999999</v>
      </c>
      <c r="J22" s="114">
        <f>Absolute!K196</f>
        <v>67054.70000000001</v>
      </c>
      <c r="L22" s="121">
        <f>B22</f>
        <v>44</v>
      </c>
      <c r="M22" s="122">
        <f>C22</f>
        <v>3831</v>
      </c>
      <c r="N22" s="114">
        <f>I22</f>
        <v>5455.099999999999</v>
      </c>
    </row>
    <row r="23" spans="1:14" ht="12.75">
      <c r="L23"/>
      <c r="M23"/>
      <c r="N23"/>
    </row>
    <row r="24" spans="1:14" ht="12.75">
      <c r="A24" s="47" t="str">
        <f>Absolute!A14</f>
        <v>*(1) no data reported for the Indian plants</v>
      </c>
      <c r="B24" s="43"/>
      <c r="G24" s="43" t="s">
        <v>45</v>
      </c>
      <c r="L24"/>
      <c r="M24"/>
      <c r="N24"/>
    </row>
    <row r="25" spans="1:14" ht="12.75">
      <c r="A25" s="47"/>
      <c r="B25" s="43"/>
      <c r="G25" s="43"/>
      <c r="L25"/>
      <c r="M25"/>
      <c r="N25"/>
    </row>
    <row r="26" spans="12:14" ht="12.75">
      <c r="L26"/>
      <c r="M26"/>
      <c r="N26"/>
    </row>
    <row r="27" spans="2:14" ht="15.75">
      <c r="B27" s="7" t="s">
        <v>16</v>
      </c>
      <c r="L27"/>
      <c r="M27"/>
      <c r="N27"/>
    </row>
    <row r="28" spans="1:14" s="9" customFormat="1" ht="13.5" thickBot="1">
      <c r="A28" s="8"/>
      <c r="B28" s="8"/>
      <c r="C28" s="8"/>
      <c r="D28" s="8"/>
      <c r="E28" s="8"/>
      <c r="F28" s="8"/>
      <c r="G28" s="8"/>
      <c r="H28" s="8"/>
      <c r="I28" s="8"/>
      <c r="J28" s="8"/>
      <c r="L28"/>
      <c r="M28"/>
      <c r="N28"/>
    </row>
    <row r="29" spans="1:14" s="10" customFormat="1" ht="25.5">
      <c r="A29" s="60" t="s">
        <v>13</v>
      </c>
      <c r="B29" s="58" t="s">
        <v>1</v>
      </c>
      <c r="C29" s="58" t="s">
        <v>2</v>
      </c>
      <c r="D29" s="57" t="s">
        <v>3</v>
      </c>
      <c r="E29" s="57" t="s">
        <v>4</v>
      </c>
      <c r="F29" s="57" t="s">
        <v>22</v>
      </c>
      <c r="G29" s="57" t="s">
        <v>23</v>
      </c>
      <c r="H29" s="57" t="s">
        <v>24</v>
      </c>
      <c r="I29" s="58" t="s">
        <v>5</v>
      </c>
      <c r="J29" s="59" t="s">
        <v>6</v>
      </c>
      <c r="L29" s="115" t="s">
        <v>1</v>
      </c>
      <c r="M29" s="58" t="s">
        <v>2</v>
      </c>
      <c r="N29" s="59" t="s">
        <v>5</v>
      </c>
    </row>
    <row r="30" spans="1:14" ht="26.25" thickBot="1">
      <c r="A30" s="127"/>
      <c r="B30" s="128" t="s">
        <v>25</v>
      </c>
      <c r="C30" s="125" t="s">
        <v>17</v>
      </c>
      <c r="D30" s="125" t="s">
        <v>19</v>
      </c>
      <c r="E30" s="125" t="s">
        <v>19</v>
      </c>
      <c r="F30" s="125" t="s">
        <v>19</v>
      </c>
      <c r="G30" s="125" t="s">
        <v>19</v>
      </c>
      <c r="H30" s="125" t="s">
        <v>19</v>
      </c>
      <c r="I30" s="125" t="s">
        <v>19</v>
      </c>
      <c r="J30" s="126" t="s">
        <v>19</v>
      </c>
      <c r="L30" s="124" t="s">
        <v>25</v>
      </c>
      <c r="M30" s="125" t="s">
        <v>17</v>
      </c>
      <c r="N30" s="126" t="s">
        <v>54</v>
      </c>
    </row>
    <row r="31" spans="1:14" ht="12.75">
      <c r="A31" s="64">
        <f>A10</f>
        <v>2002</v>
      </c>
      <c r="B31" s="68">
        <f>Relative!B12</f>
        <v>85</v>
      </c>
      <c r="C31" s="65">
        <f>Relative!C12</f>
        <v>8584.31</v>
      </c>
      <c r="D31" s="69">
        <f>Relative!D12</f>
        <v>0.08014622025532629</v>
      </c>
      <c r="E31" s="69">
        <f>Relative!E12</f>
        <v>29.11637627252511</v>
      </c>
      <c r="F31" s="66" t="s">
        <v>30</v>
      </c>
      <c r="G31" s="69">
        <f>Relative!G12</f>
        <v>0.09559766597431826</v>
      </c>
      <c r="H31" s="66" t="s">
        <v>30</v>
      </c>
      <c r="I31" s="69">
        <f>Relative!I12</f>
        <v>2.710153757261795</v>
      </c>
      <c r="J31" s="67" t="s">
        <v>30</v>
      </c>
      <c r="L31" s="118">
        <v>91</v>
      </c>
      <c r="M31" s="65">
        <v>9149.31</v>
      </c>
      <c r="N31" s="113">
        <v>2.686082338449566</v>
      </c>
    </row>
    <row r="32" spans="1:14" ht="12.75">
      <c r="A32" s="63">
        <f>A11</f>
        <v>2003</v>
      </c>
      <c r="B32" s="13">
        <f>Relative!B27</f>
        <v>83</v>
      </c>
      <c r="C32" s="14">
        <f>Relative!C27</f>
        <v>8281</v>
      </c>
      <c r="D32" s="12">
        <f>Relative!D27</f>
        <v>48.598442217123534</v>
      </c>
      <c r="E32" s="12">
        <f>Relative!E27</f>
        <v>24.788526747977297</v>
      </c>
      <c r="F32" s="12">
        <f>Relative!F27</f>
        <v>0.2900978142736384</v>
      </c>
      <c r="G32" s="12">
        <f>Relative!G27</f>
        <v>0.09905808477237048</v>
      </c>
      <c r="H32" s="12">
        <f>Relative!H27</f>
        <v>1.9104939017026927</v>
      </c>
      <c r="I32" s="12">
        <f>Relative!I27</f>
        <v>2.299649800748702</v>
      </c>
      <c r="J32" s="54">
        <f>Relative!K27</f>
        <v>15.665982369279073</v>
      </c>
      <c r="L32" s="116">
        <v>89</v>
      </c>
      <c r="M32" s="14">
        <v>8846</v>
      </c>
      <c r="N32" s="54">
        <v>2.30097219082071</v>
      </c>
    </row>
    <row r="33" spans="1:14" ht="12.75">
      <c r="A33" s="63">
        <f>A12</f>
        <v>2004</v>
      </c>
      <c r="B33" s="13">
        <f>Relative!B41</f>
        <v>80</v>
      </c>
      <c r="C33" s="14">
        <f>Relative!C41</f>
        <v>8124</v>
      </c>
      <c r="D33" s="12">
        <f>Relative!D41</f>
        <v>32.436115214180205</v>
      </c>
      <c r="E33" s="12">
        <f>Relative!E41</f>
        <v>19.670851797144262</v>
      </c>
      <c r="F33" s="12">
        <f>Relative!F41</f>
        <v>0.17817577548005908</v>
      </c>
      <c r="G33" s="12">
        <f>Relative!G41</f>
        <v>0.08088380108321024</v>
      </c>
      <c r="H33" s="12">
        <f>Relative!H41</f>
        <v>1.7499753815854258</v>
      </c>
      <c r="I33" s="12">
        <f>Relative!I41</f>
        <v>2.0090349581486953</v>
      </c>
      <c r="J33" s="54">
        <f>Relative!K41</f>
        <v>8.567331363860168</v>
      </c>
      <c r="L33" s="116">
        <v>86</v>
      </c>
      <c r="M33" s="14">
        <v>8689</v>
      </c>
      <c r="N33" s="54">
        <v>2.0292783979744504</v>
      </c>
    </row>
    <row r="34" spans="1:14" ht="12.75">
      <c r="A34" s="63">
        <f>A13</f>
        <v>2005</v>
      </c>
      <c r="B34" s="13">
        <f>Relative!B55</f>
        <v>78</v>
      </c>
      <c r="C34" s="14">
        <f>Relative!C55</f>
        <v>8271</v>
      </c>
      <c r="D34" s="51">
        <f>Relative!D55</f>
        <v>29.01033031501084</v>
      </c>
      <c r="E34" s="51">
        <f>Relative!E55</f>
        <v>22.53615610253794</v>
      </c>
      <c r="F34" s="12">
        <f>Relative!F55</f>
        <v>0.16449038810301053</v>
      </c>
      <c r="G34" s="12">
        <f>Relative!G55</f>
        <v>0.09359206867367913</v>
      </c>
      <c r="H34" s="12">
        <f>Relative!H55</f>
        <v>1.4100108813928183</v>
      </c>
      <c r="I34" s="12">
        <f>Relative!I55</f>
        <v>1.668093338169508</v>
      </c>
      <c r="J34" s="54">
        <f>Relative!K55</f>
        <v>14.055978720831822</v>
      </c>
      <c r="L34" s="116">
        <v>80</v>
      </c>
      <c r="M34" s="14">
        <v>8391</v>
      </c>
      <c r="N34" s="54">
        <v>1.7257537838159935</v>
      </c>
    </row>
    <row r="35" spans="1:14" ht="12.75">
      <c r="A35" s="63">
        <f>A14</f>
        <v>2006</v>
      </c>
      <c r="B35" s="13">
        <f>Relative!B70</f>
        <v>74</v>
      </c>
      <c r="C35" s="14">
        <f>Relative!C70</f>
        <v>7929</v>
      </c>
      <c r="D35" s="51">
        <f>Relative!D70</f>
        <v>9.418227713564502</v>
      </c>
      <c r="E35" s="51">
        <f>Relative!E70</f>
        <v>21.529028829546963</v>
      </c>
      <c r="F35" s="12">
        <f>Relative!F70</f>
        <v>0.09862529953335855</v>
      </c>
      <c r="G35" s="12">
        <f>Relative!G70</f>
        <v>0.06999621642073402</v>
      </c>
      <c r="H35" s="12">
        <f>Relative!H70</f>
        <v>1.2231050573842854</v>
      </c>
      <c r="I35" s="12">
        <f>Relative!I70</f>
        <v>1.3917265733383781</v>
      </c>
      <c r="J35" s="54">
        <f>Relative!K70</f>
        <v>22.085508891411276</v>
      </c>
      <c r="L35" s="116">
        <v>76</v>
      </c>
      <c r="M35" s="14">
        <v>8049</v>
      </c>
      <c r="N35" s="54">
        <v>1.4559572617716487</v>
      </c>
    </row>
    <row r="36" spans="1:14" ht="12.75">
      <c r="A36" s="63">
        <f>A15</f>
        <v>2007</v>
      </c>
      <c r="B36" s="13">
        <f>Relative!B85</f>
        <v>70</v>
      </c>
      <c r="C36" s="14">
        <f>Relative!C85</f>
        <v>6904</v>
      </c>
      <c r="D36" s="75">
        <f>Relative!D85</f>
        <v>31.11027376191941</v>
      </c>
      <c r="E36" s="76">
        <f>Relative!E85</f>
        <v>34.939745075318655</v>
      </c>
      <c r="F36" s="12">
        <f>Relative!F85</f>
        <v>0.0906720741599073</v>
      </c>
      <c r="G36" s="12">
        <f>Relative!G85</f>
        <v>0.06590382387022016</v>
      </c>
      <c r="H36" s="12">
        <f>Relative!H85</f>
        <v>1.0836471610660487</v>
      </c>
      <c r="I36" s="12">
        <f>Relative!I85</f>
        <v>1.240223059096176</v>
      </c>
      <c r="J36" s="54">
        <f>Relative!K85</f>
        <v>28.676129779837776</v>
      </c>
      <c r="L36" s="116">
        <v>72</v>
      </c>
      <c r="M36" s="14">
        <v>7024</v>
      </c>
      <c r="N36" s="54">
        <v>1.3164151480637813</v>
      </c>
    </row>
    <row r="37" spans="1:14" ht="12.75">
      <c r="A37" s="63">
        <f>A16</f>
        <v>2008</v>
      </c>
      <c r="B37" s="13">
        <f>Relative!B102</f>
        <v>62</v>
      </c>
      <c r="C37" s="14">
        <f>Relative!C102</f>
        <v>6248.5</v>
      </c>
      <c r="D37" s="12">
        <f>Relative!D102</f>
        <v>16.234776346323116</v>
      </c>
      <c r="E37" s="12">
        <f>Relative!E102</f>
        <v>32.393423461934546</v>
      </c>
      <c r="F37" s="12">
        <f>Relative!F102</f>
        <v>0.07254541089861567</v>
      </c>
      <c r="G37" s="12">
        <f>Relative!G102</f>
        <v>0.060398495638953345</v>
      </c>
      <c r="H37" s="12">
        <f>Relative!H102</f>
        <v>1.167144114587501</v>
      </c>
      <c r="I37" s="12">
        <f>Relative!I102</f>
        <v>1.30008802112507</v>
      </c>
      <c r="J37" s="54">
        <f>Relative!K102</f>
        <v>30.457325758181966</v>
      </c>
      <c r="L37" s="116">
        <v>62</v>
      </c>
      <c r="M37" s="14">
        <v>6248.5</v>
      </c>
      <c r="N37" s="54">
        <v>1.30008802112507</v>
      </c>
    </row>
    <row r="38" spans="1:14" ht="12.75">
      <c r="A38" s="81">
        <f>A17</f>
        <v>2009</v>
      </c>
      <c r="B38" s="13">
        <f>Relative!B119</f>
        <v>60</v>
      </c>
      <c r="C38" s="83">
        <f>Relative!C119</f>
        <v>5705.6</v>
      </c>
      <c r="D38" s="82">
        <f>Relative!D119</f>
        <v>-31.74127173303421</v>
      </c>
      <c r="E38" s="12">
        <f>Relative!E119</f>
        <v>36.32939568143578</v>
      </c>
      <c r="F38" s="12">
        <f>Relative!F119</f>
        <v>0.07150869321368479</v>
      </c>
      <c r="G38" s="12">
        <f>Relative!G119</f>
        <v>0.14692582725743128</v>
      </c>
      <c r="H38" s="12">
        <f>Relative!H119</f>
        <v>0.9987731351654515</v>
      </c>
      <c r="I38" s="12">
        <f>Relative!I119</f>
        <v>1.2172076556365676</v>
      </c>
      <c r="J38" s="54">
        <f>Relative!K119</f>
        <v>12.75627453729669</v>
      </c>
      <c r="L38" s="116">
        <f aca="true" t="shared" si="0" ref="L38:M42">B38</f>
        <v>60</v>
      </c>
      <c r="M38" s="112">
        <f t="shared" si="0"/>
        <v>5705.6</v>
      </c>
      <c r="N38" s="54">
        <f>I38</f>
        <v>1.2172076556365676</v>
      </c>
    </row>
    <row r="39" spans="1:14" ht="12.75">
      <c r="A39" s="81">
        <v>2010</v>
      </c>
      <c r="B39" s="13">
        <f>Relative!B136</f>
        <v>56</v>
      </c>
      <c r="C39" s="83">
        <f>Relative!C136</f>
        <v>5488.400000000001</v>
      </c>
      <c r="D39" s="82">
        <f>Relative!D136</f>
        <v>-16.441237417426862</v>
      </c>
      <c r="E39" s="87">
        <f>Relative!E136</f>
        <v>11.27255356752423</v>
      </c>
      <c r="F39" s="12">
        <f>Relative!F136</f>
        <v>0.07473945047737045</v>
      </c>
      <c r="G39" s="12">
        <f>Relative!G136</f>
        <v>0.11998032213395524</v>
      </c>
      <c r="H39" s="12">
        <f>Relative!H136</f>
        <v>1.0298152047955687</v>
      </c>
      <c r="I39" s="12">
        <f>Relative!I136</f>
        <v>1.2245349774068943</v>
      </c>
      <c r="J39" s="54">
        <f>Relative!K136</f>
        <v>12.881768821514466</v>
      </c>
      <c r="L39" s="116">
        <f t="shared" si="0"/>
        <v>56</v>
      </c>
      <c r="M39" s="112">
        <f t="shared" si="0"/>
        <v>5488.400000000001</v>
      </c>
      <c r="N39" s="54">
        <f>I39</f>
        <v>1.2245349774068943</v>
      </c>
    </row>
    <row r="40" spans="1:14" ht="12.75">
      <c r="A40" s="63">
        <v>2011</v>
      </c>
      <c r="B40" s="13">
        <f>Relative!B152</f>
        <v>52</v>
      </c>
      <c r="C40" s="83">
        <f>Relative!C152</f>
        <v>5294.5</v>
      </c>
      <c r="D40" s="82">
        <f>Relative!D152</f>
        <v>-32.2144098109351</v>
      </c>
      <c r="E40" s="82">
        <f>Relative!E152</f>
        <v>26.74341297572953</v>
      </c>
      <c r="F40" s="82">
        <f>Relative!F152</f>
        <v>0.07626782510152046</v>
      </c>
      <c r="G40" s="82">
        <f>Relative!G152</f>
        <v>0.08693927660780056</v>
      </c>
      <c r="H40" s="82">
        <f>Relative!H152</f>
        <v>1.1414108981018036</v>
      </c>
      <c r="I40" s="82">
        <f>Relative!I152</f>
        <v>1.3046179998111247</v>
      </c>
      <c r="J40" s="93">
        <f>Relative!K152</f>
        <v>18.849258664651995</v>
      </c>
      <c r="L40" s="116">
        <f t="shared" si="0"/>
        <v>52</v>
      </c>
      <c r="M40" s="112">
        <f t="shared" si="0"/>
        <v>5294.5</v>
      </c>
      <c r="N40" s="54">
        <f>I40</f>
        <v>1.3046179998111247</v>
      </c>
    </row>
    <row r="41" spans="1:14" ht="12.75">
      <c r="A41" s="63">
        <f>A20</f>
        <v>2012</v>
      </c>
      <c r="B41" s="13">
        <f>Relative!B170</f>
        <v>50</v>
      </c>
      <c r="C41" s="83">
        <f>Relative!C170</f>
        <v>4880.8</v>
      </c>
      <c r="D41" s="12">
        <f>Relative!D170</f>
        <v>9.08034834781051</v>
      </c>
      <c r="E41" s="12">
        <f>Relative!E170</f>
        <v>32.673537125061465</v>
      </c>
      <c r="F41" s="12">
        <f>Relative!F170</f>
        <v>0.0833142107851172</v>
      </c>
      <c r="G41" s="12">
        <f>Relative!G170</f>
        <v>0.08419111621045729</v>
      </c>
      <c r="H41" s="12">
        <f>Relative!H170</f>
        <v>1.101401409604983</v>
      </c>
      <c r="I41" s="12">
        <f>Relative!I170</f>
        <v>1.268906736600557</v>
      </c>
      <c r="J41" s="133">
        <f>Relative!K170</f>
        <v>15.89972955253237</v>
      </c>
      <c r="L41" s="116">
        <f t="shared" si="0"/>
        <v>50</v>
      </c>
      <c r="M41" s="112">
        <f t="shared" si="0"/>
        <v>4880.8</v>
      </c>
      <c r="N41" s="54">
        <f>I41</f>
        <v>1.268906736600557</v>
      </c>
    </row>
    <row r="42" spans="1:14" ht="13.5" thickBot="1">
      <c r="A42" s="53">
        <v>2013</v>
      </c>
      <c r="B42" s="55">
        <f>Relative!B186</f>
        <v>45</v>
      </c>
      <c r="C42" s="84">
        <f>Relative!C186</f>
        <v>4191</v>
      </c>
      <c r="D42" s="98">
        <f>Relative!D186</f>
        <v>28.08895949166005</v>
      </c>
      <c r="E42" s="98">
        <f>Relative!E186</f>
        <v>50.485564304461946</v>
      </c>
      <c r="F42" s="98">
        <f>Relative!F186</f>
        <v>0.08136482939632546</v>
      </c>
      <c r="G42" s="98">
        <f>Relative!G186</f>
        <v>0.06886184681460271</v>
      </c>
      <c r="H42" s="98">
        <f>Relative!H186</f>
        <v>1.2341684562157005</v>
      </c>
      <c r="I42" s="98">
        <f>Relative!I186</f>
        <v>1.3843951324266286</v>
      </c>
      <c r="J42" s="94">
        <f>Relative!K186</f>
        <v>23.240252922930086</v>
      </c>
      <c r="L42" s="121">
        <f t="shared" si="0"/>
        <v>45</v>
      </c>
      <c r="M42" s="123">
        <f>C42</f>
        <v>4191</v>
      </c>
      <c r="N42" s="56">
        <f>I42</f>
        <v>1.3843951324266286</v>
      </c>
    </row>
    <row r="43" spans="1:14" ht="13.5" thickBot="1">
      <c r="A43" s="53">
        <v>2014</v>
      </c>
      <c r="B43" s="55">
        <f>Relative!B201</f>
        <v>44</v>
      </c>
      <c r="C43" s="84">
        <f>Relative!C201</f>
        <v>3831</v>
      </c>
      <c r="D43" s="98">
        <f>Relative!D201</f>
        <v>33.35572139303483</v>
      </c>
      <c r="E43" s="98">
        <f>Relative!E201</f>
        <v>34.46280344557557</v>
      </c>
      <c r="F43" s="98">
        <f>Relative!F201</f>
        <v>0.08980161837640303</v>
      </c>
      <c r="G43" s="98">
        <f>Relative!G201</f>
        <v>0.0670425476376925</v>
      </c>
      <c r="H43" s="98">
        <f>Relative!H201</f>
        <v>1.2670921430435917</v>
      </c>
      <c r="I43" s="98">
        <f>Relative!I201</f>
        <v>1.423936309057687</v>
      </c>
      <c r="J43" s="94">
        <f>Relative!K201</f>
        <v>17.503184547115637</v>
      </c>
      <c r="L43" s="121">
        <f>B43</f>
        <v>44</v>
      </c>
      <c r="M43" s="123">
        <f>C43</f>
        <v>3831</v>
      </c>
      <c r="N43" s="56">
        <f>I43</f>
        <v>1.423936309057687</v>
      </c>
    </row>
    <row r="44" spans="1:14" ht="12.75">
      <c r="A44" s="182"/>
      <c r="B44" s="183"/>
      <c r="C44" s="184"/>
      <c r="D44" s="185"/>
      <c r="E44" s="185"/>
      <c r="F44" s="185"/>
      <c r="G44" s="185"/>
      <c r="H44" s="185"/>
      <c r="I44" s="185"/>
      <c r="J44" s="186"/>
      <c r="L44" s="187"/>
      <c r="M44" s="188"/>
      <c r="N44" s="185"/>
    </row>
    <row r="45" spans="12:14" ht="12.75">
      <c r="L45"/>
      <c r="M45"/>
      <c r="N45"/>
    </row>
    <row r="46" spans="1:14" ht="12.75">
      <c r="A46" s="46" t="str">
        <f>A24</f>
        <v>*(1) no data reported for the Indian plants</v>
      </c>
      <c r="G46" s="46" t="str">
        <f>G24</f>
        <v>without all Russian plants data</v>
      </c>
      <c r="L46"/>
      <c r="M46"/>
      <c r="N46"/>
    </row>
    <row r="47" spans="2:14" ht="12.75">
      <c r="B47" s="47"/>
      <c r="C47" s="47"/>
      <c r="D47" s="47"/>
      <c r="G47" s="46"/>
      <c r="L47"/>
      <c r="M47"/>
      <c r="N47"/>
    </row>
    <row r="48" spans="2:4" ht="12.75">
      <c r="B48" s="45"/>
      <c r="C48" s="45"/>
      <c r="D48" s="45"/>
    </row>
  </sheetData>
  <sheetProtection/>
  <mergeCells count="3">
    <mergeCell ref="A2:J2"/>
    <mergeCell ref="A1:K1"/>
    <mergeCell ref="L3:N7"/>
  </mergeCells>
  <printOptions/>
  <pageMargins left="0.63" right="0.42" top="0.99" bottom="0.29" header="0.5" footer="0.2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0"/>
  <sheetViews>
    <sheetView zoomScalePageLayoutView="0" workbookViewId="0" topLeftCell="A182">
      <selection activeCell="M192" sqref="M192"/>
    </sheetView>
  </sheetViews>
  <sheetFormatPr defaultColWidth="9.140625" defaultRowHeight="12.75"/>
  <cols>
    <col min="1" max="1" width="27.7109375" style="0" customWidth="1"/>
    <col min="2" max="3" width="9.28125" style="0" bestFit="1" customWidth="1"/>
    <col min="4" max="4" width="11.140625" style="0" bestFit="1" customWidth="1"/>
    <col min="5" max="5" width="11.00390625" style="0" customWidth="1"/>
    <col min="6" max="6" width="10.8515625" style="0" customWidth="1"/>
    <col min="7" max="8" width="9.28125" style="0" bestFit="1" customWidth="1"/>
    <col min="9" max="10" width="8.140625" style="0" customWidth="1"/>
    <col min="11" max="11" width="10.421875" style="0" bestFit="1" customWidth="1"/>
  </cols>
  <sheetData>
    <row r="1" spans="1:11" ht="18.75">
      <c r="A1" s="147" t="s">
        <v>26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ht="12.75">
      <c r="A2" s="150"/>
      <c r="B2" s="151"/>
      <c r="C2" s="151"/>
      <c r="D2" s="151"/>
      <c r="E2" s="151"/>
      <c r="F2" s="151"/>
      <c r="G2" s="151"/>
      <c r="H2" s="151"/>
      <c r="I2" s="151"/>
      <c r="J2" s="151"/>
      <c r="K2" s="152"/>
    </row>
    <row r="3" spans="1:11" ht="38.25">
      <c r="A3" s="153" t="s">
        <v>0</v>
      </c>
      <c r="B3" s="62" t="s">
        <v>1</v>
      </c>
      <c r="C3" s="62" t="s">
        <v>2</v>
      </c>
      <c r="D3" s="1" t="s">
        <v>3</v>
      </c>
      <c r="E3" s="1" t="s">
        <v>4</v>
      </c>
      <c r="F3" s="1" t="s">
        <v>22</v>
      </c>
      <c r="G3" s="1" t="s">
        <v>23</v>
      </c>
      <c r="H3" s="1" t="s">
        <v>24</v>
      </c>
      <c r="I3" s="156" t="s">
        <v>5</v>
      </c>
      <c r="J3" s="156"/>
      <c r="K3" s="61" t="s">
        <v>6</v>
      </c>
    </row>
    <row r="4" spans="1:11" ht="13.5" customHeight="1">
      <c r="A4" s="154"/>
      <c r="B4" s="157" t="s">
        <v>25</v>
      </c>
      <c r="C4" s="157" t="s">
        <v>7</v>
      </c>
      <c r="D4" s="2" t="s">
        <v>8</v>
      </c>
      <c r="E4" s="157" t="s">
        <v>8</v>
      </c>
      <c r="F4" s="157" t="s">
        <v>8</v>
      </c>
      <c r="G4" s="157" t="s">
        <v>8</v>
      </c>
      <c r="H4" s="157" t="s">
        <v>8</v>
      </c>
      <c r="I4" s="142" t="s">
        <v>8</v>
      </c>
      <c r="J4" s="142"/>
      <c r="K4" s="144" t="s">
        <v>8</v>
      </c>
    </row>
    <row r="5" spans="1:11" ht="13.5" thickBot="1">
      <c r="A5" s="155"/>
      <c r="B5" s="158"/>
      <c r="C5" s="158"/>
      <c r="D5" s="52" t="s">
        <v>9</v>
      </c>
      <c r="E5" s="158"/>
      <c r="F5" s="158"/>
      <c r="G5" s="158"/>
      <c r="H5" s="158"/>
      <c r="I5" s="143"/>
      <c r="J5" s="143"/>
      <c r="K5" s="145"/>
    </row>
    <row r="6" spans="1:11" ht="12.75">
      <c r="A6" s="48" t="s">
        <v>10</v>
      </c>
      <c r="B6" s="15">
        <v>53</v>
      </c>
      <c r="C6" s="29">
        <v>6298</v>
      </c>
      <c r="D6" s="15">
        <f>98844-272807</f>
        <v>-173963</v>
      </c>
      <c r="E6" s="29">
        <v>148114</v>
      </c>
      <c r="F6" s="15">
        <v>615</v>
      </c>
      <c r="G6" s="15">
        <v>696</v>
      </c>
      <c r="H6" s="29">
        <v>5736</v>
      </c>
      <c r="I6" s="138">
        <f>SUM(F6:H6)</f>
        <v>7047</v>
      </c>
      <c r="J6" s="138"/>
      <c r="K6" s="49">
        <v>141661</v>
      </c>
    </row>
    <row r="7" spans="1:11" ht="38.25">
      <c r="A7" s="17" t="s">
        <v>32</v>
      </c>
      <c r="B7" s="3">
        <v>10</v>
      </c>
      <c r="C7" s="4">
        <v>1263.31</v>
      </c>
      <c r="D7" s="4">
        <v>117513</v>
      </c>
      <c r="E7" s="4">
        <v>33749</v>
      </c>
      <c r="F7" s="36">
        <v>144.6</v>
      </c>
      <c r="G7" s="36">
        <v>49.7</v>
      </c>
      <c r="H7" s="4">
        <v>4512.9</v>
      </c>
      <c r="I7" s="146">
        <f>SUM(F7:H7)</f>
        <v>4707.2</v>
      </c>
      <c r="J7" s="146"/>
      <c r="K7" s="31">
        <v>3097</v>
      </c>
    </row>
    <row r="8" spans="1:11" ht="12.75">
      <c r="A8" s="17" t="s">
        <v>11</v>
      </c>
      <c r="B8" s="3">
        <v>16</v>
      </c>
      <c r="C8" s="3">
        <v>581</v>
      </c>
      <c r="D8" s="4">
        <v>46900</v>
      </c>
      <c r="E8" s="4">
        <v>51520</v>
      </c>
      <c r="F8" s="1" t="s">
        <v>30</v>
      </c>
      <c r="G8" s="4">
        <v>6.54</v>
      </c>
      <c r="H8" s="1" t="s">
        <v>30</v>
      </c>
      <c r="I8" s="146">
        <v>9404</v>
      </c>
      <c r="J8" s="146"/>
      <c r="K8" s="11" t="s">
        <v>30</v>
      </c>
    </row>
    <row r="9" spans="1:11" ht="25.5">
      <c r="A9" s="17" t="s">
        <v>20</v>
      </c>
      <c r="B9" s="3">
        <v>6</v>
      </c>
      <c r="C9" s="3">
        <v>442</v>
      </c>
      <c r="D9" s="37">
        <v>10238</v>
      </c>
      <c r="E9" s="4">
        <v>16561</v>
      </c>
      <c r="F9" s="4">
        <v>40.2</v>
      </c>
      <c r="G9" s="36">
        <v>68.4</v>
      </c>
      <c r="H9" s="3">
        <v>1998</v>
      </c>
      <c r="I9" s="146">
        <f>SUM(F9:H9)</f>
        <v>2106.6</v>
      </c>
      <c r="J9" s="146"/>
      <c r="K9" s="27">
        <v>2471</v>
      </c>
    </row>
    <row r="10" spans="1:11" ht="12.75">
      <c r="A10" s="17"/>
      <c r="B10" s="3"/>
      <c r="C10" s="3"/>
      <c r="D10" s="3"/>
      <c r="E10" s="3"/>
      <c r="F10" s="3"/>
      <c r="G10" s="3"/>
      <c r="H10" s="3"/>
      <c r="I10" s="139"/>
      <c r="J10" s="139"/>
      <c r="K10" s="27"/>
    </row>
    <row r="11" spans="1:11" ht="12.75">
      <c r="A11" s="17"/>
      <c r="B11" s="3"/>
      <c r="C11" s="3"/>
      <c r="D11" s="3"/>
      <c r="E11" s="3"/>
      <c r="F11" s="3"/>
      <c r="G11" s="3"/>
      <c r="H11" s="3"/>
      <c r="I11" s="139"/>
      <c r="J11" s="139"/>
      <c r="K11" s="27"/>
    </row>
    <row r="12" spans="1:11" ht="14.25" thickBot="1">
      <c r="A12" s="19" t="s">
        <v>12</v>
      </c>
      <c r="B12" s="20">
        <f aca="true" t="shared" si="0" ref="B12:H12">SUM(B6:B11)</f>
        <v>85</v>
      </c>
      <c r="C12" s="21">
        <f t="shared" si="0"/>
        <v>8584.31</v>
      </c>
      <c r="D12" s="21">
        <f t="shared" si="0"/>
        <v>688</v>
      </c>
      <c r="E12" s="21">
        <f t="shared" si="0"/>
        <v>249944</v>
      </c>
      <c r="F12" s="35">
        <f>SUM(F6:F11)</f>
        <v>799.8000000000001</v>
      </c>
      <c r="G12" s="28">
        <f t="shared" si="0"/>
        <v>820.64</v>
      </c>
      <c r="H12" s="33">
        <f t="shared" si="0"/>
        <v>12246.9</v>
      </c>
      <c r="I12" s="159">
        <f>SUM(I6:J11)</f>
        <v>23264.8</v>
      </c>
      <c r="J12" s="160"/>
      <c r="K12" s="34">
        <f>SUM(K6:K11)</f>
        <v>147229</v>
      </c>
    </row>
    <row r="14" ht="12.75">
      <c r="A14" s="43" t="s">
        <v>35</v>
      </c>
    </row>
    <row r="15" ht="13.5" thickBot="1"/>
    <row r="16" spans="1:11" ht="18.75">
      <c r="A16" s="147" t="s">
        <v>29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9"/>
    </row>
    <row r="17" spans="1:11" ht="12.75">
      <c r="A17" s="150"/>
      <c r="B17" s="151"/>
      <c r="C17" s="151"/>
      <c r="D17" s="151"/>
      <c r="E17" s="151"/>
      <c r="F17" s="151"/>
      <c r="G17" s="151"/>
      <c r="H17" s="151"/>
      <c r="I17" s="151"/>
      <c r="J17" s="151"/>
      <c r="K17" s="152"/>
    </row>
    <row r="18" spans="1:11" ht="38.25">
      <c r="A18" s="153" t="s">
        <v>0</v>
      </c>
      <c r="B18" s="62" t="s">
        <v>1</v>
      </c>
      <c r="C18" s="62" t="s">
        <v>2</v>
      </c>
      <c r="D18" s="1" t="s">
        <v>3</v>
      </c>
      <c r="E18" s="1" t="s">
        <v>4</v>
      </c>
      <c r="F18" s="1" t="s">
        <v>22</v>
      </c>
      <c r="G18" s="1" t="s">
        <v>23</v>
      </c>
      <c r="H18" s="1" t="s">
        <v>24</v>
      </c>
      <c r="I18" s="156" t="s">
        <v>5</v>
      </c>
      <c r="J18" s="156"/>
      <c r="K18" s="61" t="s">
        <v>6</v>
      </c>
    </row>
    <row r="19" spans="1:11" ht="13.5" customHeight="1">
      <c r="A19" s="154"/>
      <c r="B19" s="157" t="s">
        <v>25</v>
      </c>
      <c r="C19" s="157" t="s">
        <v>7</v>
      </c>
      <c r="D19" s="2" t="s">
        <v>8</v>
      </c>
      <c r="E19" s="157" t="s">
        <v>8</v>
      </c>
      <c r="F19" s="157" t="s">
        <v>8</v>
      </c>
      <c r="G19" s="157" t="s">
        <v>8</v>
      </c>
      <c r="H19" s="157" t="s">
        <v>8</v>
      </c>
      <c r="I19" s="142" t="s">
        <v>8</v>
      </c>
      <c r="J19" s="142"/>
      <c r="K19" s="144" t="s">
        <v>8</v>
      </c>
    </row>
    <row r="20" spans="1:11" ht="13.5" thickBot="1">
      <c r="A20" s="155"/>
      <c r="B20" s="158"/>
      <c r="C20" s="158"/>
      <c r="D20" s="52" t="s">
        <v>9</v>
      </c>
      <c r="E20" s="158"/>
      <c r="F20" s="158"/>
      <c r="G20" s="158"/>
      <c r="H20" s="158"/>
      <c r="I20" s="143"/>
      <c r="J20" s="143"/>
      <c r="K20" s="145"/>
    </row>
    <row r="21" spans="1:11" ht="12.75">
      <c r="A21" s="48" t="s">
        <v>10</v>
      </c>
      <c r="B21" s="15">
        <v>51</v>
      </c>
      <c r="C21" s="29">
        <v>6035</v>
      </c>
      <c r="D21" s="29">
        <v>142935</v>
      </c>
      <c r="E21" s="29">
        <v>125686</v>
      </c>
      <c r="F21" s="15">
        <v>601</v>
      </c>
      <c r="G21" s="15">
        <v>667</v>
      </c>
      <c r="H21" s="29">
        <v>5615</v>
      </c>
      <c r="I21" s="138">
        <f>SUM(F21:H21)</f>
        <v>6883</v>
      </c>
      <c r="J21" s="138"/>
      <c r="K21" s="49">
        <v>120996</v>
      </c>
    </row>
    <row r="22" spans="1:11" ht="38.25">
      <c r="A22" s="17" t="str">
        <f>A7</f>
        <v>United States of America                + Canada</v>
      </c>
      <c r="B22" s="3">
        <v>10</v>
      </c>
      <c r="C22" s="4">
        <v>1261</v>
      </c>
      <c r="D22" s="4">
        <v>200142.7</v>
      </c>
      <c r="E22" s="4">
        <v>35899.79</v>
      </c>
      <c r="F22" s="36">
        <v>84.6</v>
      </c>
      <c r="G22" s="36">
        <v>41.8</v>
      </c>
      <c r="H22" s="4">
        <v>4356.8</v>
      </c>
      <c r="I22" s="146">
        <f>SUM(F22:H22)</f>
        <v>4483.2</v>
      </c>
      <c r="J22" s="146"/>
      <c r="K22" s="31">
        <v>3272</v>
      </c>
    </row>
    <row r="23" spans="1:11" ht="12.75">
      <c r="A23" s="17" t="s">
        <v>11</v>
      </c>
      <c r="B23" s="3">
        <v>16</v>
      </c>
      <c r="C23" s="3">
        <v>557</v>
      </c>
      <c r="D23" s="4">
        <v>32540</v>
      </c>
      <c r="E23" s="4">
        <v>32850</v>
      </c>
      <c r="F23" s="3">
        <v>1687</v>
      </c>
      <c r="G23" s="3">
        <v>4</v>
      </c>
      <c r="H23" s="4">
        <v>4329</v>
      </c>
      <c r="I23" s="146">
        <f>SUM(F23:H23)</f>
        <v>6020</v>
      </c>
      <c r="J23" s="146"/>
      <c r="K23" s="31">
        <v>3046</v>
      </c>
    </row>
    <row r="24" spans="1:11" ht="25.5">
      <c r="A24" s="17" t="s">
        <v>20</v>
      </c>
      <c r="B24" s="3">
        <v>6</v>
      </c>
      <c r="C24" s="3">
        <v>428</v>
      </c>
      <c r="D24" s="4">
        <v>26826</v>
      </c>
      <c r="E24" s="4">
        <v>10838</v>
      </c>
      <c r="F24" s="4">
        <v>29.7</v>
      </c>
      <c r="G24" s="36">
        <f>106+1.5</f>
        <v>107.5</v>
      </c>
      <c r="H24" s="3">
        <v>1520</v>
      </c>
      <c r="I24" s="146">
        <f>SUM(F24:H24)</f>
        <v>1657.2</v>
      </c>
      <c r="J24" s="146"/>
      <c r="K24" s="27">
        <v>2416</v>
      </c>
    </row>
    <row r="25" spans="1:11" ht="12.75">
      <c r="A25" s="17"/>
      <c r="B25" s="3"/>
      <c r="C25" s="3"/>
      <c r="D25" s="3"/>
      <c r="E25" s="3"/>
      <c r="F25" s="3"/>
      <c r="G25" s="3"/>
      <c r="H25" s="3"/>
      <c r="I25" s="139"/>
      <c r="J25" s="139"/>
      <c r="K25" s="27"/>
    </row>
    <row r="26" spans="1:11" ht="12.75">
      <c r="A26" s="25"/>
      <c r="B26" s="3"/>
      <c r="C26" s="3"/>
      <c r="D26" s="3"/>
      <c r="E26" s="3"/>
      <c r="F26" s="3"/>
      <c r="G26" s="3"/>
      <c r="H26" s="3"/>
      <c r="I26" s="139"/>
      <c r="J26" s="139"/>
      <c r="K26" s="27"/>
    </row>
    <row r="27" spans="1:11" ht="13.5" thickBot="1">
      <c r="A27" s="19" t="s">
        <v>12</v>
      </c>
      <c r="B27" s="20">
        <f aca="true" t="shared" si="1" ref="B27:H27">SUM(B21:B26)</f>
        <v>83</v>
      </c>
      <c r="C27" s="21">
        <f t="shared" si="1"/>
        <v>8281</v>
      </c>
      <c r="D27" s="21">
        <f t="shared" si="1"/>
        <v>402443.7</v>
      </c>
      <c r="E27" s="21">
        <f t="shared" si="1"/>
        <v>205273.79</v>
      </c>
      <c r="F27" s="28">
        <f t="shared" si="1"/>
        <v>2402.2999999999997</v>
      </c>
      <c r="G27" s="28">
        <f t="shared" si="1"/>
        <v>820.3</v>
      </c>
      <c r="H27" s="21">
        <f t="shared" si="1"/>
        <v>15820.8</v>
      </c>
      <c r="I27" s="159">
        <f>SUM(I21:J26)</f>
        <v>19043.4</v>
      </c>
      <c r="J27" s="160"/>
      <c r="K27" s="32">
        <f>SUM(K21:K26)</f>
        <v>129730</v>
      </c>
    </row>
    <row r="28" spans="1:11" s="42" customFormat="1" ht="12.75">
      <c r="A28" s="38"/>
      <c r="B28" s="39"/>
      <c r="C28" s="40"/>
      <c r="D28" s="40"/>
      <c r="E28" s="40"/>
      <c r="F28" s="41"/>
      <c r="G28" s="41"/>
      <c r="H28" s="40"/>
      <c r="I28" s="40"/>
      <c r="J28" s="39"/>
      <c r="K28" s="40"/>
    </row>
    <row r="29" ht="13.5" thickBot="1"/>
    <row r="30" spans="1:11" ht="18.75">
      <c r="A30" s="147" t="s">
        <v>28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9"/>
    </row>
    <row r="31" spans="1:11" ht="12.75">
      <c r="A31" s="150"/>
      <c r="B31" s="151"/>
      <c r="C31" s="151"/>
      <c r="D31" s="151"/>
      <c r="E31" s="151"/>
      <c r="F31" s="151"/>
      <c r="G31" s="151"/>
      <c r="H31" s="151"/>
      <c r="I31" s="151"/>
      <c r="J31" s="151"/>
      <c r="K31" s="152"/>
    </row>
    <row r="32" spans="1:11" ht="38.25">
      <c r="A32" s="153" t="s">
        <v>0</v>
      </c>
      <c r="B32" s="62" t="s">
        <v>1</v>
      </c>
      <c r="C32" s="62" t="s">
        <v>2</v>
      </c>
      <c r="D32" s="1" t="s">
        <v>3</v>
      </c>
      <c r="E32" s="1" t="s">
        <v>4</v>
      </c>
      <c r="F32" s="1" t="s">
        <v>22</v>
      </c>
      <c r="G32" s="1" t="s">
        <v>23</v>
      </c>
      <c r="H32" s="1" t="s">
        <v>24</v>
      </c>
      <c r="I32" s="156" t="s">
        <v>5</v>
      </c>
      <c r="J32" s="156"/>
      <c r="K32" s="61" t="s">
        <v>6</v>
      </c>
    </row>
    <row r="33" spans="1:11" ht="13.5" customHeight="1">
      <c r="A33" s="154"/>
      <c r="B33" s="157" t="s">
        <v>25</v>
      </c>
      <c r="C33" s="157" t="s">
        <v>7</v>
      </c>
      <c r="D33" s="2" t="s">
        <v>8</v>
      </c>
      <c r="E33" s="157" t="s">
        <v>8</v>
      </c>
      <c r="F33" s="157" t="s">
        <v>8</v>
      </c>
      <c r="G33" s="157" t="s">
        <v>8</v>
      </c>
      <c r="H33" s="157" t="s">
        <v>8</v>
      </c>
      <c r="I33" s="142" t="s">
        <v>8</v>
      </c>
      <c r="J33" s="142"/>
      <c r="K33" s="144" t="s">
        <v>8</v>
      </c>
    </row>
    <row r="34" spans="1:11" ht="13.5" thickBot="1">
      <c r="A34" s="155"/>
      <c r="B34" s="158"/>
      <c r="C34" s="158"/>
      <c r="D34" s="52" t="s">
        <v>9</v>
      </c>
      <c r="E34" s="158"/>
      <c r="F34" s="158"/>
      <c r="G34" s="158"/>
      <c r="H34" s="158"/>
      <c r="I34" s="143"/>
      <c r="J34" s="143"/>
      <c r="K34" s="145"/>
    </row>
    <row r="35" spans="1:11" ht="12.75">
      <c r="A35" s="48" t="s">
        <v>10</v>
      </c>
      <c r="B35" s="15">
        <v>50</v>
      </c>
      <c r="C35" s="29">
        <v>5927</v>
      </c>
      <c r="D35" s="29">
        <v>198971</v>
      </c>
      <c r="E35" s="29">
        <v>116347</v>
      </c>
      <c r="F35" s="15">
        <v>504</v>
      </c>
      <c r="G35" s="15">
        <v>594</v>
      </c>
      <c r="H35" s="29">
        <v>5357</v>
      </c>
      <c r="I35" s="138">
        <f>SUM(F35:H35)</f>
        <v>6455</v>
      </c>
      <c r="J35" s="138"/>
      <c r="K35" s="49">
        <v>58999</v>
      </c>
    </row>
    <row r="36" spans="1:11" ht="38.25">
      <c r="A36" s="17" t="str">
        <f>A22</f>
        <v>United States of America                + Canada</v>
      </c>
      <c r="B36" s="3">
        <v>10</v>
      </c>
      <c r="C36" s="4">
        <v>1271</v>
      </c>
      <c r="D36" s="4">
        <v>34465</v>
      </c>
      <c r="E36" s="4">
        <v>12830</v>
      </c>
      <c r="F36" s="36">
        <v>120.4</v>
      </c>
      <c r="G36" s="3">
        <v>44.3</v>
      </c>
      <c r="H36" s="4">
        <v>4082.8</v>
      </c>
      <c r="I36" s="146">
        <f>SUM(F36:H36)</f>
        <v>4247.5</v>
      </c>
      <c r="J36" s="146"/>
      <c r="K36" s="31">
        <v>2432</v>
      </c>
    </row>
    <row r="37" spans="1:11" ht="12.75">
      <c r="A37" s="17" t="s">
        <v>11</v>
      </c>
      <c r="B37" s="3">
        <v>14</v>
      </c>
      <c r="C37" s="3">
        <v>490</v>
      </c>
      <c r="D37" s="4">
        <v>18870</v>
      </c>
      <c r="E37" s="4">
        <v>23820</v>
      </c>
      <c r="F37" s="3">
        <v>784</v>
      </c>
      <c r="G37" s="3">
        <v>11</v>
      </c>
      <c r="H37" s="4">
        <v>3011</v>
      </c>
      <c r="I37" s="146">
        <f>SUM(F37:H37)</f>
        <v>3806</v>
      </c>
      <c r="J37" s="146"/>
      <c r="K37" s="31">
        <v>6038</v>
      </c>
    </row>
    <row r="38" spans="1:11" ht="25.5">
      <c r="A38" s="17" t="s">
        <v>20</v>
      </c>
      <c r="B38" s="3">
        <v>6</v>
      </c>
      <c r="C38" s="3">
        <v>436</v>
      </c>
      <c r="D38" s="4">
        <v>11205</v>
      </c>
      <c r="E38" s="4">
        <v>6809</v>
      </c>
      <c r="F38" s="4">
        <v>39.1</v>
      </c>
      <c r="G38" s="36">
        <v>7.8</v>
      </c>
      <c r="H38" s="3">
        <v>1766</v>
      </c>
      <c r="I38" s="146">
        <f>SUM(F38:H38)</f>
        <v>1812.9</v>
      </c>
      <c r="J38" s="146"/>
      <c r="K38" s="27">
        <v>2132</v>
      </c>
    </row>
    <row r="39" spans="1:11" ht="12.75">
      <c r="A39" s="17"/>
      <c r="B39" s="3"/>
      <c r="C39" s="3"/>
      <c r="D39" s="3"/>
      <c r="E39" s="3"/>
      <c r="F39" s="3"/>
      <c r="G39" s="3"/>
      <c r="H39" s="3"/>
      <c r="I39" s="139"/>
      <c r="J39" s="139"/>
      <c r="K39" s="27"/>
    </row>
    <row r="40" spans="1:11" ht="12.75">
      <c r="A40" s="17"/>
      <c r="B40" s="3"/>
      <c r="C40" s="3"/>
      <c r="D40" s="3"/>
      <c r="E40" s="3"/>
      <c r="F40" s="3"/>
      <c r="G40" s="3"/>
      <c r="H40" s="3"/>
      <c r="I40" s="139"/>
      <c r="J40" s="139"/>
      <c r="K40" s="27"/>
    </row>
    <row r="41" spans="1:11" ht="13.5" thickBot="1">
      <c r="A41" s="19" t="s">
        <v>12</v>
      </c>
      <c r="B41" s="20">
        <f aca="true" t="shared" si="2" ref="B41:H41">SUM(B35:B40)</f>
        <v>80</v>
      </c>
      <c r="C41" s="21">
        <f t="shared" si="2"/>
        <v>8124</v>
      </c>
      <c r="D41" s="21">
        <f t="shared" si="2"/>
        <v>263511</v>
      </c>
      <c r="E41" s="21">
        <f t="shared" si="2"/>
        <v>159806</v>
      </c>
      <c r="F41" s="28">
        <f t="shared" si="2"/>
        <v>1447.5</v>
      </c>
      <c r="G41" s="28">
        <f t="shared" si="2"/>
        <v>657.0999999999999</v>
      </c>
      <c r="H41" s="21">
        <f t="shared" si="2"/>
        <v>14216.8</v>
      </c>
      <c r="I41" s="159">
        <f>SUM(I35:J40)</f>
        <v>16321.4</v>
      </c>
      <c r="J41" s="160"/>
      <c r="K41" s="32">
        <f>SUM(K35:K40)</f>
        <v>69601</v>
      </c>
    </row>
    <row r="43" ht="13.5" thickBot="1"/>
    <row r="44" spans="1:11" ht="18.75">
      <c r="A44" s="147" t="s">
        <v>27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9"/>
    </row>
    <row r="45" spans="1:11" ht="12.75">
      <c r="A45" s="150"/>
      <c r="B45" s="151"/>
      <c r="C45" s="151"/>
      <c r="D45" s="151"/>
      <c r="E45" s="151"/>
      <c r="F45" s="151"/>
      <c r="G45" s="151"/>
      <c r="H45" s="151"/>
      <c r="I45" s="151"/>
      <c r="J45" s="151"/>
      <c r="K45" s="152"/>
    </row>
    <row r="46" spans="1:11" ht="38.25">
      <c r="A46" s="153" t="s">
        <v>0</v>
      </c>
      <c r="B46" s="62" t="s">
        <v>1</v>
      </c>
      <c r="C46" s="62" t="s">
        <v>2</v>
      </c>
      <c r="D46" s="1" t="s">
        <v>3</v>
      </c>
      <c r="E46" s="1" t="s">
        <v>4</v>
      </c>
      <c r="F46" s="1" t="s">
        <v>22</v>
      </c>
      <c r="G46" s="1" t="s">
        <v>23</v>
      </c>
      <c r="H46" s="1" t="s">
        <v>24</v>
      </c>
      <c r="I46" s="156" t="s">
        <v>5</v>
      </c>
      <c r="J46" s="156"/>
      <c r="K46" s="61" t="s">
        <v>6</v>
      </c>
    </row>
    <row r="47" spans="1:11" ht="13.5" customHeight="1">
      <c r="A47" s="154"/>
      <c r="B47" s="157" t="s">
        <v>25</v>
      </c>
      <c r="C47" s="157" t="s">
        <v>7</v>
      </c>
      <c r="D47" s="2" t="s">
        <v>8</v>
      </c>
      <c r="E47" s="157" t="s">
        <v>8</v>
      </c>
      <c r="F47" s="157" t="s">
        <v>8</v>
      </c>
      <c r="G47" s="157" t="s">
        <v>8</v>
      </c>
      <c r="H47" s="157" t="s">
        <v>8</v>
      </c>
      <c r="I47" s="142" t="s">
        <v>8</v>
      </c>
      <c r="J47" s="142"/>
      <c r="K47" s="144" t="s">
        <v>8</v>
      </c>
    </row>
    <row r="48" spans="1:11" ht="13.5" thickBot="1">
      <c r="A48" s="155"/>
      <c r="B48" s="158"/>
      <c r="C48" s="158"/>
      <c r="D48" s="52" t="s">
        <v>9</v>
      </c>
      <c r="E48" s="158"/>
      <c r="F48" s="158"/>
      <c r="G48" s="158"/>
      <c r="H48" s="158"/>
      <c r="I48" s="143"/>
      <c r="J48" s="143"/>
      <c r="K48" s="145"/>
    </row>
    <row r="49" spans="1:11" ht="12.75">
      <c r="A49" s="48" t="s">
        <v>10</v>
      </c>
      <c r="B49" s="15">
        <v>47</v>
      </c>
      <c r="C49" s="29">
        <v>5824</v>
      </c>
      <c r="D49" s="29">
        <v>162151</v>
      </c>
      <c r="E49" s="29">
        <v>146627</v>
      </c>
      <c r="F49" s="15">
        <v>409</v>
      </c>
      <c r="G49" s="15">
        <v>702</v>
      </c>
      <c r="H49" s="29">
        <v>4983</v>
      </c>
      <c r="I49" s="138">
        <f>SUM(F49:H49)</f>
        <v>6094</v>
      </c>
      <c r="J49" s="138"/>
      <c r="K49" s="49">
        <v>86966</v>
      </c>
    </row>
    <row r="50" spans="1:11" ht="38.25">
      <c r="A50" s="17" t="str">
        <f>A36</f>
        <v>United States of America                + Canada</v>
      </c>
      <c r="B50" s="3">
        <v>9</v>
      </c>
      <c r="C50" s="4">
        <v>1138</v>
      </c>
      <c r="D50" s="4">
        <v>28953</v>
      </c>
      <c r="E50" s="4">
        <v>8987</v>
      </c>
      <c r="F50" s="36">
        <v>119.9</v>
      </c>
      <c r="G50" s="36">
        <v>40.1</v>
      </c>
      <c r="H50" s="4">
        <v>3338.1</v>
      </c>
      <c r="I50" s="146">
        <f>SUM(F50:H50)</f>
        <v>3498.1</v>
      </c>
      <c r="J50" s="146"/>
      <c r="K50" s="31">
        <v>3762</v>
      </c>
    </row>
    <row r="51" spans="1:11" ht="12.75">
      <c r="A51" s="17" t="s">
        <v>11</v>
      </c>
      <c r="B51" s="3">
        <v>12</v>
      </c>
      <c r="C51" s="3">
        <v>428</v>
      </c>
      <c r="D51" s="4">
        <v>10400</v>
      </c>
      <c r="E51" s="4">
        <v>14470</v>
      </c>
      <c r="F51" s="3">
        <v>643</v>
      </c>
      <c r="G51" s="3">
        <v>7</v>
      </c>
      <c r="H51" s="4">
        <v>1042</v>
      </c>
      <c r="I51" s="146">
        <f>SUM(F51:H51)</f>
        <v>1692</v>
      </c>
      <c r="J51" s="146"/>
      <c r="K51" s="31">
        <v>3379</v>
      </c>
    </row>
    <row r="52" spans="1:11" ht="38.25">
      <c r="A52" s="17" t="s">
        <v>21</v>
      </c>
      <c r="B52" s="3">
        <v>7</v>
      </c>
      <c r="C52" s="3">
        <v>451</v>
      </c>
      <c r="D52" s="4">
        <v>25966</v>
      </c>
      <c r="E52" s="37">
        <v>6622</v>
      </c>
      <c r="F52" s="4">
        <v>44.1</v>
      </c>
      <c r="G52" s="3">
        <v>8</v>
      </c>
      <c r="H52" s="37">
        <v>1814</v>
      </c>
      <c r="I52" s="146">
        <f>SUM(F52:H52)</f>
        <v>1866.1</v>
      </c>
      <c r="J52" s="146"/>
      <c r="K52" s="31">
        <v>2754</v>
      </c>
    </row>
    <row r="53" spans="1:11" ht="12.75">
      <c r="A53" s="48" t="s">
        <v>14</v>
      </c>
      <c r="B53" s="15">
        <v>3</v>
      </c>
      <c r="C53" s="29">
        <v>430</v>
      </c>
      <c r="D53" s="44" t="s">
        <v>33</v>
      </c>
      <c r="E53" s="44" t="s">
        <v>33</v>
      </c>
      <c r="F53" s="30">
        <v>144.5</v>
      </c>
      <c r="G53" s="15">
        <v>17</v>
      </c>
      <c r="H53" s="29">
        <v>485.1</v>
      </c>
      <c r="I53" s="138">
        <f>SUM(F53:H53)</f>
        <v>646.6</v>
      </c>
      <c r="J53" s="138"/>
      <c r="K53" s="49">
        <v>19396</v>
      </c>
    </row>
    <row r="54" spans="1:11" ht="12.75">
      <c r="A54" s="17"/>
      <c r="B54" s="3"/>
      <c r="C54" s="3"/>
      <c r="D54" s="3"/>
      <c r="E54" s="3"/>
      <c r="F54" s="3"/>
      <c r="G54" s="3"/>
      <c r="H54" s="3"/>
      <c r="I54" s="139"/>
      <c r="J54" s="139"/>
      <c r="K54" s="27"/>
    </row>
    <row r="55" spans="1:11" ht="13.5" thickBot="1">
      <c r="A55" s="19" t="s">
        <v>12</v>
      </c>
      <c r="B55" s="20">
        <f>SUM(B49:B54)</f>
        <v>78</v>
      </c>
      <c r="C55" s="21">
        <f aca="true" t="shared" si="3" ref="C55:H55">SUM(C49:C54)</f>
        <v>8271</v>
      </c>
      <c r="D55" s="21">
        <f>SUM(D49:D54)</f>
        <v>227470</v>
      </c>
      <c r="E55" s="21">
        <f t="shared" si="3"/>
        <v>176706</v>
      </c>
      <c r="F55" s="28">
        <f t="shared" si="3"/>
        <v>1360.5</v>
      </c>
      <c r="G55" s="20">
        <f t="shared" si="3"/>
        <v>774.1</v>
      </c>
      <c r="H55" s="21">
        <f t="shared" si="3"/>
        <v>11662.2</v>
      </c>
      <c r="I55" s="159">
        <f>SUM(I49:J54)</f>
        <v>13796.800000000001</v>
      </c>
      <c r="J55" s="160"/>
      <c r="K55" s="32">
        <f>SUM(K49:K54)</f>
        <v>116257</v>
      </c>
    </row>
    <row r="57" ht="12.75">
      <c r="A57" s="43" t="s">
        <v>38</v>
      </c>
    </row>
    <row r="58" ht="13.5" thickBot="1"/>
    <row r="59" spans="1:11" ht="18.75">
      <c r="A59" s="147" t="s">
        <v>34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9"/>
    </row>
    <row r="60" spans="1:11" ht="12.75">
      <c r="A60" s="150"/>
      <c r="B60" s="151"/>
      <c r="C60" s="151"/>
      <c r="D60" s="151"/>
      <c r="E60" s="151"/>
      <c r="F60" s="151"/>
      <c r="G60" s="151"/>
      <c r="H60" s="151"/>
      <c r="I60" s="151"/>
      <c r="J60" s="151"/>
      <c r="K60" s="152"/>
    </row>
    <row r="61" spans="1:11" ht="38.25">
      <c r="A61" s="153" t="s">
        <v>0</v>
      </c>
      <c r="B61" s="62" t="s">
        <v>1</v>
      </c>
      <c r="C61" s="62" t="s">
        <v>2</v>
      </c>
      <c r="D61" s="1" t="s">
        <v>3</v>
      </c>
      <c r="E61" s="1" t="s">
        <v>4</v>
      </c>
      <c r="F61" s="1" t="s">
        <v>22</v>
      </c>
      <c r="G61" s="1" t="s">
        <v>23</v>
      </c>
      <c r="H61" s="1" t="s">
        <v>24</v>
      </c>
      <c r="I61" s="156" t="s">
        <v>5</v>
      </c>
      <c r="J61" s="156"/>
      <c r="K61" s="61" t="s">
        <v>6</v>
      </c>
    </row>
    <row r="62" spans="1:11" ht="13.5" customHeight="1">
      <c r="A62" s="154"/>
      <c r="B62" s="157" t="s">
        <v>25</v>
      </c>
      <c r="C62" s="157" t="s">
        <v>7</v>
      </c>
      <c r="D62" s="2" t="s">
        <v>8</v>
      </c>
      <c r="E62" s="157" t="s">
        <v>8</v>
      </c>
      <c r="F62" s="157" t="s">
        <v>8</v>
      </c>
      <c r="G62" s="157" t="s">
        <v>8</v>
      </c>
      <c r="H62" s="157" t="s">
        <v>8</v>
      </c>
      <c r="I62" s="142" t="s">
        <v>8</v>
      </c>
      <c r="J62" s="142"/>
      <c r="K62" s="144" t="s">
        <v>8</v>
      </c>
    </row>
    <row r="63" spans="1:11" ht="13.5" thickBot="1">
      <c r="A63" s="155"/>
      <c r="B63" s="158"/>
      <c r="C63" s="158"/>
      <c r="D63" s="52" t="s">
        <v>9</v>
      </c>
      <c r="E63" s="158"/>
      <c r="F63" s="158"/>
      <c r="G63" s="158"/>
      <c r="H63" s="158"/>
      <c r="I63" s="143"/>
      <c r="J63" s="143"/>
      <c r="K63" s="145"/>
    </row>
    <row r="64" spans="1:11" ht="12.75">
      <c r="A64" s="48" t="str">
        <f>A49</f>
        <v>Europe</v>
      </c>
      <c r="B64" s="15">
        <v>44</v>
      </c>
      <c r="C64" s="29">
        <v>5413</v>
      </c>
      <c r="D64" s="29">
        <v>21970</v>
      </c>
      <c r="E64" s="29">
        <v>122763</v>
      </c>
      <c r="F64" s="15">
        <v>412</v>
      </c>
      <c r="G64" s="15">
        <v>493</v>
      </c>
      <c r="H64" s="29">
        <v>4805</v>
      </c>
      <c r="I64" s="138">
        <f>SUM(F64:H64)</f>
        <v>5710</v>
      </c>
      <c r="J64" s="138"/>
      <c r="K64" s="49">
        <v>144709</v>
      </c>
    </row>
    <row r="65" spans="1:11" ht="38.25">
      <c r="A65" s="17" t="str">
        <f>A50</f>
        <v>United States of America                + Canada</v>
      </c>
      <c r="B65" s="3">
        <v>9</v>
      </c>
      <c r="C65" s="4">
        <v>1282</v>
      </c>
      <c r="D65" s="4">
        <v>27372</v>
      </c>
      <c r="E65" s="4">
        <v>13179</v>
      </c>
      <c r="F65" s="3">
        <v>128</v>
      </c>
      <c r="G65" s="3">
        <v>40</v>
      </c>
      <c r="H65" s="4">
        <v>2618</v>
      </c>
      <c r="I65" s="146">
        <f>SUM(F65:H65)</f>
        <v>2786</v>
      </c>
      <c r="J65" s="146"/>
      <c r="K65" s="31">
        <v>5562</v>
      </c>
    </row>
    <row r="66" spans="1:11" ht="12.75">
      <c r="A66" s="17" t="str">
        <f>A51</f>
        <v>India</v>
      </c>
      <c r="B66" s="3">
        <v>11</v>
      </c>
      <c r="C66" s="3">
        <v>383</v>
      </c>
      <c r="D66" s="4">
        <v>2622</v>
      </c>
      <c r="E66" s="4">
        <v>11134</v>
      </c>
      <c r="F66" s="3">
        <v>57</v>
      </c>
      <c r="G66" s="3">
        <v>0</v>
      </c>
      <c r="H66" s="4">
        <v>240</v>
      </c>
      <c r="I66" s="146">
        <f>SUM(F66:H66)</f>
        <v>297</v>
      </c>
      <c r="J66" s="146"/>
      <c r="K66" s="31">
        <v>1657</v>
      </c>
    </row>
    <row r="67" spans="1:11" ht="38.25">
      <c r="A67" s="17" t="str">
        <f>A52</f>
        <v>Brazil + Argentina (1 plant) + Uruguay (1 plant)</v>
      </c>
      <c r="B67" s="3">
        <v>7</v>
      </c>
      <c r="C67" s="3">
        <v>449</v>
      </c>
      <c r="D67" s="4">
        <v>18927</v>
      </c>
      <c r="E67" s="37">
        <v>14973</v>
      </c>
      <c r="F67" s="4">
        <v>49</v>
      </c>
      <c r="G67" s="3">
        <v>12</v>
      </c>
      <c r="H67" s="37">
        <v>1566</v>
      </c>
      <c r="I67" s="146">
        <f>SUM(F67:H67)</f>
        <v>1627</v>
      </c>
      <c r="J67" s="146"/>
      <c r="K67" s="31">
        <v>5071</v>
      </c>
    </row>
    <row r="68" spans="1:11" ht="12.75">
      <c r="A68" s="48" t="s">
        <v>14</v>
      </c>
      <c r="B68" s="15">
        <v>3</v>
      </c>
      <c r="C68" s="29">
        <v>402</v>
      </c>
      <c r="D68" s="44" t="s">
        <v>36</v>
      </c>
      <c r="E68" s="44" t="str">
        <f>D68</f>
        <v>*(3)</v>
      </c>
      <c r="F68" s="30">
        <v>136</v>
      </c>
      <c r="G68" s="15">
        <v>10</v>
      </c>
      <c r="H68" s="29">
        <v>469</v>
      </c>
      <c r="I68" s="138">
        <f>SUM(F68:H68)</f>
        <v>615</v>
      </c>
      <c r="J68" s="138"/>
      <c r="K68" s="49">
        <v>18117</v>
      </c>
    </row>
    <row r="69" spans="1:11" ht="12.75">
      <c r="A69" s="17"/>
      <c r="B69" s="3"/>
      <c r="C69" s="3"/>
      <c r="D69" s="3"/>
      <c r="E69" s="3"/>
      <c r="F69" s="3"/>
      <c r="G69" s="3"/>
      <c r="H69" s="3"/>
      <c r="I69" s="139"/>
      <c r="J69" s="139"/>
      <c r="K69" s="27"/>
    </row>
    <row r="70" spans="1:11" ht="13.5" thickBot="1">
      <c r="A70" s="19" t="s">
        <v>12</v>
      </c>
      <c r="B70" s="20">
        <f aca="true" t="shared" si="4" ref="B70:H70">SUM(B64:B69)</f>
        <v>74</v>
      </c>
      <c r="C70" s="21">
        <f t="shared" si="4"/>
        <v>7929</v>
      </c>
      <c r="D70" s="21">
        <f>SUM(D64:D69)</f>
        <v>70891</v>
      </c>
      <c r="E70" s="21">
        <f>SUM(E64:E69)</f>
        <v>162049</v>
      </c>
      <c r="F70" s="28">
        <f t="shared" si="4"/>
        <v>782</v>
      </c>
      <c r="G70" s="20">
        <f t="shared" si="4"/>
        <v>555</v>
      </c>
      <c r="H70" s="21">
        <f t="shared" si="4"/>
        <v>9698</v>
      </c>
      <c r="I70" s="159">
        <f>SUM(I64:J69)</f>
        <v>11035</v>
      </c>
      <c r="J70" s="160"/>
      <c r="K70" s="32">
        <f>SUM(K64:K69)</f>
        <v>175116</v>
      </c>
    </row>
    <row r="72" ht="12.75">
      <c r="A72" s="43" t="s">
        <v>37</v>
      </c>
    </row>
    <row r="73" ht="13.5" thickBot="1"/>
    <row r="74" spans="1:11" ht="18.75">
      <c r="A74" s="147" t="s">
        <v>40</v>
      </c>
      <c r="B74" s="148"/>
      <c r="C74" s="148"/>
      <c r="D74" s="148"/>
      <c r="E74" s="148"/>
      <c r="F74" s="148"/>
      <c r="G74" s="148"/>
      <c r="H74" s="148"/>
      <c r="I74" s="148"/>
      <c r="J74" s="148"/>
      <c r="K74" s="149"/>
    </row>
    <row r="75" spans="1:11" ht="12.75">
      <c r="A75" s="150"/>
      <c r="B75" s="151"/>
      <c r="C75" s="151"/>
      <c r="D75" s="151"/>
      <c r="E75" s="151"/>
      <c r="F75" s="151"/>
      <c r="G75" s="151"/>
      <c r="H75" s="151"/>
      <c r="I75" s="151"/>
      <c r="J75" s="151"/>
      <c r="K75" s="152"/>
    </row>
    <row r="76" spans="1:11" ht="38.25">
      <c r="A76" s="153" t="s">
        <v>0</v>
      </c>
      <c r="B76" s="62" t="s">
        <v>1</v>
      </c>
      <c r="C76" s="62" t="s">
        <v>2</v>
      </c>
      <c r="D76" s="1" t="s">
        <v>3</v>
      </c>
      <c r="E76" s="1" t="s">
        <v>4</v>
      </c>
      <c r="F76" s="1" t="s">
        <v>22</v>
      </c>
      <c r="G76" s="1" t="s">
        <v>23</v>
      </c>
      <c r="H76" s="1" t="s">
        <v>24</v>
      </c>
      <c r="I76" s="156" t="s">
        <v>5</v>
      </c>
      <c r="J76" s="156"/>
      <c r="K76" s="61" t="s">
        <v>6</v>
      </c>
    </row>
    <row r="77" spans="1:11" ht="13.5" customHeight="1">
      <c r="A77" s="154"/>
      <c r="B77" s="157" t="s">
        <v>25</v>
      </c>
      <c r="C77" s="157" t="s">
        <v>7</v>
      </c>
      <c r="D77" s="2" t="s">
        <v>8</v>
      </c>
      <c r="E77" s="157" t="s">
        <v>8</v>
      </c>
      <c r="F77" s="157" t="s">
        <v>8</v>
      </c>
      <c r="G77" s="157" t="s">
        <v>8</v>
      </c>
      <c r="H77" s="157" t="s">
        <v>8</v>
      </c>
      <c r="I77" s="142" t="s">
        <v>8</v>
      </c>
      <c r="J77" s="142"/>
      <c r="K77" s="144" t="s">
        <v>8</v>
      </c>
    </row>
    <row r="78" spans="1:11" ht="13.5" thickBot="1">
      <c r="A78" s="155"/>
      <c r="B78" s="158"/>
      <c r="C78" s="158"/>
      <c r="D78" s="52" t="s">
        <v>9</v>
      </c>
      <c r="E78" s="158"/>
      <c r="F78" s="158"/>
      <c r="G78" s="158"/>
      <c r="H78" s="158"/>
      <c r="I78" s="143"/>
      <c r="J78" s="143"/>
      <c r="K78" s="145"/>
    </row>
    <row r="79" spans="1:11" ht="12.75">
      <c r="A79" s="48" t="str">
        <f>A64</f>
        <v>Europe</v>
      </c>
      <c r="B79" s="15">
        <v>42</v>
      </c>
      <c r="C79" s="29">
        <v>4780</v>
      </c>
      <c r="D79" s="29">
        <v>135782</v>
      </c>
      <c r="E79" s="29">
        <v>184239</v>
      </c>
      <c r="F79" s="15">
        <v>355</v>
      </c>
      <c r="G79" s="15">
        <v>379</v>
      </c>
      <c r="H79" s="29">
        <v>3904</v>
      </c>
      <c r="I79" s="138">
        <f>SUM(F79:H79)</f>
        <v>4638</v>
      </c>
      <c r="J79" s="138"/>
      <c r="K79" s="49">
        <v>162008</v>
      </c>
    </row>
    <row r="80" spans="1:11" ht="38.25">
      <c r="A80" s="17" t="str">
        <f>A65</f>
        <v>United States of America                + Canada</v>
      </c>
      <c r="B80" s="70">
        <v>8</v>
      </c>
      <c r="C80" s="37">
        <v>967</v>
      </c>
      <c r="D80" s="37">
        <v>41924</v>
      </c>
      <c r="E80" s="37">
        <v>4274</v>
      </c>
      <c r="F80" s="70">
        <v>75</v>
      </c>
      <c r="G80" s="70">
        <v>32</v>
      </c>
      <c r="H80" s="37">
        <v>1402</v>
      </c>
      <c r="I80" s="146">
        <f>SUM(F80:H80)</f>
        <v>1509</v>
      </c>
      <c r="J80" s="146"/>
      <c r="K80" s="71">
        <v>12224</v>
      </c>
    </row>
    <row r="81" spans="1:11" ht="12.75">
      <c r="A81" s="17" t="str">
        <f>A66</f>
        <v>India</v>
      </c>
      <c r="B81" s="70">
        <v>10</v>
      </c>
      <c r="C81" s="70">
        <v>308</v>
      </c>
      <c r="D81" s="4">
        <v>9048</v>
      </c>
      <c r="E81" s="37">
        <v>8726</v>
      </c>
      <c r="F81" s="70">
        <v>50</v>
      </c>
      <c r="G81" s="70">
        <v>0</v>
      </c>
      <c r="H81" s="37">
        <v>228.5</v>
      </c>
      <c r="I81" s="146">
        <f>SUM(F81:H81)</f>
        <v>278.5</v>
      </c>
      <c r="J81" s="146"/>
      <c r="K81" s="71">
        <v>1120</v>
      </c>
    </row>
    <row r="82" spans="1:11" ht="38.25">
      <c r="A82" s="17" t="str">
        <f>A67</f>
        <v>Brazil + Argentina (1 plant) + Uruguay (1 plant)</v>
      </c>
      <c r="B82" s="3">
        <v>7</v>
      </c>
      <c r="C82" s="3">
        <v>447</v>
      </c>
      <c r="D82" s="4">
        <v>15525</v>
      </c>
      <c r="E82" s="37">
        <v>17624</v>
      </c>
      <c r="F82" s="4">
        <v>52</v>
      </c>
      <c r="G82" s="3">
        <v>17</v>
      </c>
      <c r="H82" s="37">
        <v>1239</v>
      </c>
      <c r="I82" s="146">
        <f>SUM(F82:H82)</f>
        <v>1308</v>
      </c>
      <c r="J82" s="146"/>
      <c r="K82" s="31">
        <v>4676</v>
      </c>
    </row>
    <row r="83" spans="1:11" ht="12.75">
      <c r="A83" s="48" t="s">
        <v>42</v>
      </c>
      <c r="B83" s="15">
        <v>3</v>
      </c>
      <c r="C83" s="29">
        <v>402</v>
      </c>
      <c r="D83" s="44" t="s">
        <v>36</v>
      </c>
      <c r="E83" s="77">
        <v>26361</v>
      </c>
      <c r="F83" s="95">
        <v>94</v>
      </c>
      <c r="G83" s="78">
        <v>27</v>
      </c>
      <c r="H83" s="77">
        <v>708</v>
      </c>
      <c r="I83" s="138">
        <f>SUM(F83:H83)</f>
        <v>829</v>
      </c>
      <c r="J83" s="138"/>
      <c r="K83" s="79">
        <v>17952</v>
      </c>
    </row>
    <row r="84" spans="1:11" ht="12.75">
      <c r="A84" s="17"/>
      <c r="B84" s="3"/>
      <c r="C84" s="3"/>
      <c r="D84" s="3"/>
      <c r="E84" s="3"/>
      <c r="F84" s="3"/>
      <c r="G84" s="3"/>
      <c r="H84" s="3"/>
      <c r="I84" s="139"/>
      <c r="J84" s="139"/>
      <c r="K84" s="27"/>
    </row>
    <row r="85" spans="1:11" ht="13.5" thickBot="1">
      <c r="A85" s="19" t="s">
        <v>12</v>
      </c>
      <c r="B85" s="20">
        <f aca="true" t="shared" si="5" ref="B85:H85">SUM(B79:B84)</f>
        <v>70</v>
      </c>
      <c r="C85" s="21">
        <f t="shared" si="5"/>
        <v>6904</v>
      </c>
      <c r="D85" s="21">
        <f t="shared" si="5"/>
        <v>202279</v>
      </c>
      <c r="E85" s="21">
        <f t="shared" si="5"/>
        <v>241224</v>
      </c>
      <c r="F85" s="28">
        <f t="shared" si="5"/>
        <v>626</v>
      </c>
      <c r="G85" s="20">
        <f t="shared" si="5"/>
        <v>455</v>
      </c>
      <c r="H85" s="21">
        <f t="shared" si="5"/>
        <v>7481.5</v>
      </c>
      <c r="I85" s="159">
        <f>SUM(I79:J84)</f>
        <v>8562.5</v>
      </c>
      <c r="J85" s="160"/>
      <c r="K85" s="32">
        <f>SUM(K79:K84)</f>
        <v>197980</v>
      </c>
    </row>
    <row r="87" ht="12.75">
      <c r="A87" s="72" t="s">
        <v>41</v>
      </c>
    </row>
    <row r="88" ht="12.75">
      <c r="A88" s="43" t="s">
        <v>37</v>
      </c>
    </row>
    <row r="89" ht="12.75">
      <c r="A89" s="43" t="s">
        <v>44</v>
      </c>
    </row>
    <row r="90" ht="13.5" thickBot="1"/>
    <row r="91" spans="1:11" ht="18.75">
      <c r="A91" s="147" t="s">
        <v>43</v>
      </c>
      <c r="B91" s="148"/>
      <c r="C91" s="148"/>
      <c r="D91" s="148"/>
      <c r="E91" s="148"/>
      <c r="F91" s="148"/>
      <c r="G91" s="148"/>
      <c r="H91" s="148"/>
      <c r="I91" s="148"/>
      <c r="J91" s="148"/>
      <c r="K91" s="149"/>
    </row>
    <row r="92" spans="1:11" ht="12.75">
      <c r="A92" s="150"/>
      <c r="B92" s="151"/>
      <c r="C92" s="151"/>
      <c r="D92" s="151"/>
      <c r="E92" s="151"/>
      <c r="F92" s="151"/>
      <c r="G92" s="151"/>
      <c r="H92" s="151"/>
      <c r="I92" s="151"/>
      <c r="J92" s="151"/>
      <c r="K92" s="152"/>
    </row>
    <row r="93" spans="1:11" ht="38.25">
      <c r="A93" s="153" t="s">
        <v>0</v>
      </c>
      <c r="B93" s="62" t="s">
        <v>1</v>
      </c>
      <c r="C93" s="62" t="s">
        <v>2</v>
      </c>
      <c r="D93" s="1" t="s">
        <v>3</v>
      </c>
      <c r="E93" s="1" t="s">
        <v>4</v>
      </c>
      <c r="F93" s="1" t="s">
        <v>22</v>
      </c>
      <c r="G93" s="1" t="s">
        <v>23</v>
      </c>
      <c r="H93" s="1" t="s">
        <v>24</v>
      </c>
      <c r="I93" s="156" t="s">
        <v>5</v>
      </c>
      <c r="J93" s="156"/>
      <c r="K93" s="61" t="s">
        <v>6</v>
      </c>
    </row>
    <row r="94" spans="1:11" ht="13.5" customHeight="1">
      <c r="A94" s="154"/>
      <c r="B94" s="157" t="s">
        <v>25</v>
      </c>
      <c r="C94" s="157" t="s">
        <v>7</v>
      </c>
      <c r="D94" s="2" t="s">
        <v>8</v>
      </c>
      <c r="E94" s="157" t="s">
        <v>8</v>
      </c>
      <c r="F94" s="157" t="s">
        <v>8</v>
      </c>
      <c r="G94" s="157" t="s">
        <v>8</v>
      </c>
      <c r="H94" s="157" t="s">
        <v>8</v>
      </c>
      <c r="I94" s="142" t="s">
        <v>8</v>
      </c>
      <c r="J94" s="142"/>
      <c r="K94" s="144" t="s">
        <v>8</v>
      </c>
    </row>
    <row r="95" spans="1:11" ht="13.5" thickBot="1">
      <c r="A95" s="155"/>
      <c r="B95" s="158"/>
      <c r="C95" s="158"/>
      <c r="D95" s="52" t="s">
        <v>9</v>
      </c>
      <c r="E95" s="158"/>
      <c r="F95" s="158"/>
      <c r="G95" s="158"/>
      <c r="H95" s="158"/>
      <c r="I95" s="143"/>
      <c r="J95" s="143"/>
      <c r="K95" s="145"/>
    </row>
    <row r="96" spans="1:11" ht="12.75">
      <c r="A96" s="48" t="str">
        <f>A79</f>
        <v>Europe</v>
      </c>
      <c r="B96" s="15">
        <v>37</v>
      </c>
      <c r="C96" s="29">
        <v>4483</v>
      </c>
      <c r="D96" s="29">
        <v>24466.5</v>
      </c>
      <c r="E96" s="29">
        <v>148232.306501898</v>
      </c>
      <c r="F96" s="15">
        <v>290</v>
      </c>
      <c r="G96" s="15">
        <v>319</v>
      </c>
      <c r="H96" s="29">
        <v>3500</v>
      </c>
      <c r="I96" s="138">
        <f>SUM(F96:H96)</f>
        <v>4109</v>
      </c>
      <c r="J96" s="138"/>
      <c r="K96" s="49">
        <v>157239</v>
      </c>
    </row>
    <row r="97" spans="1:11" ht="38.25">
      <c r="A97" s="17" t="s">
        <v>51</v>
      </c>
      <c r="B97" s="70">
        <v>7</v>
      </c>
      <c r="C97" s="37">
        <v>711</v>
      </c>
      <c r="D97" s="37">
        <v>12035</v>
      </c>
      <c r="E97" s="37">
        <v>9458</v>
      </c>
      <c r="F97" s="70">
        <v>52</v>
      </c>
      <c r="G97" s="70">
        <v>25</v>
      </c>
      <c r="H97" s="37">
        <v>1552</v>
      </c>
      <c r="I97" s="146">
        <f>SUM(F97:H97)</f>
        <v>1629</v>
      </c>
      <c r="J97" s="146"/>
      <c r="K97" s="71">
        <v>6260</v>
      </c>
    </row>
    <row r="98" spans="1:11" ht="12.75">
      <c r="A98" s="17" t="str">
        <f>A81</f>
        <v>India</v>
      </c>
      <c r="B98" s="70">
        <v>8</v>
      </c>
      <c r="C98" s="70">
        <v>215</v>
      </c>
      <c r="D98" s="4">
        <v>2323</v>
      </c>
      <c r="E98" s="37">
        <v>5177</v>
      </c>
      <c r="F98" s="70">
        <v>25</v>
      </c>
      <c r="G98" s="70">
        <v>0</v>
      </c>
      <c r="H98" s="37">
        <v>170</v>
      </c>
      <c r="I98" s="146">
        <f>SUM(F98:H98)</f>
        <v>195</v>
      </c>
      <c r="J98" s="146"/>
      <c r="K98" s="71">
        <v>442</v>
      </c>
    </row>
    <row r="99" spans="1:11" ht="38.25">
      <c r="A99" s="17" t="str">
        <f>A82</f>
        <v>Brazil + Argentina (1 plant) + Uruguay (1 plant)</v>
      </c>
      <c r="B99" s="3">
        <v>7</v>
      </c>
      <c r="C99" s="36">
        <v>437.5</v>
      </c>
      <c r="D99" s="4">
        <v>21715.5</v>
      </c>
      <c r="E99" s="37">
        <v>9753</v>
      </c>
      <c r="F99" s="4">
        <v>49.3</v>
      </c>
      <c r="G99" s="36">
        <v>13.4</v>
      </c>
      <c r="H99" s="37">
        <v>1370.9</v>
      </c>
      <c r="I99" s="146">
        <f>SUM(F99:H99)</f>
        <v>1433.6000000000001</v>
      </c>
      <c r="J99" s="146"/>
      <c r="K99" s="31">
        <v>4764.6</v>
      </c>
    </row>
    <row r="100" spans="1:11" ht="12.75">
      <c r="A100" s="17" t="s">
        <v>14</v>
      </c>
      <c r="B100" s="15">
        <v>3</v>
      </c>
      <c r="C100" s="29">
        <v>402</v>
      </c>
      <c r="D100" s="29">
        <v>40903</v>
      </c>
      <c r="E100" s="29">
        <v>29790</v>
      </c>
      <c r="F100" s="30">
        <v>37</v>
      </c>
      <c r="G100" s="15">
        <v>20</v>
      </c>
      <c r="H100" s="29">
        <v>700</v>
      </c>
      <c r="I100" s="138">
        <f>SUM(F100:H100)</f>
        <v>757</v>
      </c>
      <c r="J100" s="138"/>
      <c r="K100" s="49">
        <v>21607</v>
      </c>
    </row>
    <row r="101" spans="1:11" ht="12.75">
      <c r="A101" s="17"/>
      <c r="B101" s="3"/>
      <c r="C101" s="3"/>
      <c r="D101" s="3"/>
      <c r="E101" s="3"/>
      <c r="F101" s="3"/>
      <c r="G101" s="3"/>
      <c r="H101" s="3"/>
      <c r="I101" s="139"/>
      <c r="J101" s="139"/>
      <c r="K101" s="27"/>
    </row>
    <row r="102" spans="1:11" ht="13.5" thickBot="1">
      <c r="A102" s="19" t="s">
        <v>12</v>
      </c>
      <c r="B102" s="20">
        <f aca="true" t="shared" si="6" ref="B102:H102">SUM(B96:B101)</f>
        <v>62</v>
      </c>
      <c r="C102" s="21">
        <f t="shared" si="6"/>
        <v>6248.5</v>
      </c>
      <c r="D102" s="21">
        <f t="shared" si="6"/>
        <v>101443</v>
      </c>
      <c r="E102" s="21">
        <f t="shared" si="6"/>
        <v>202410.306501898</v>
      </c>
      <c r="F102" s="28">
        <f t="shared" si="6"/>
        <v>453.3</v>
      </c>
      <c r="G102" s="20">
        <f t="shared" si="6"/>
        <v>377.4</v>
      </c>
      <c r="H102" s="21">
        <f t="shared" si="6"/>
        <v>7292.9</v>
      </c>
      <c r="I102" s="159">
        <f>SUM(I96:J101)</f>
        <v>8123.6</v>
      </c>
      <c r="J102" s="160"/>
      <c r="K102" s="32">
        <f>SUM(K96:K101)</f>
        <v>190312.6</v>
      </c>
    </row>
    <row r="104" ht="12.75">
      <c r="A104" s="72" t="s">
        <v>53</v>
      </c>
    </row>
    <row r="105" ht="13.5" thickBot="1">
      <c r="A105" s="72"/>
    </row>
    <row r="106" spans="1:11" ht="18.75">
      <c r="A106" s="147" t="s">
        <v>46</v>
      </c>
      <c r="B106" s="148"/>
      <c r="C106" s="148"/>
      <c r="D106" s="148"/>
      <c r="E106" s="148"/>
      <c r="F106" s="148"/>
      <c r="G106" s="148"/>
      <c r="H106" s="148"/>
      <c r="I106" s="148"/>
      <c r="J106" s="148"/>
      <c r="K106" s="149"/>
    </row>
    <row r="107" spans="1:11" ht="12.75">
      <c r="A107" s="150"/>
      <c r="B107" s="151"/>
      <c r="C107" s="151"/>
      <c r="D107" s="151"/>
      <c r="E107" s="151"/>
      <c r="F107" s="151"/>
      <c r="G107" s="151"/>
      <c r="H107" s="151"/>
      <c r="I107" s="151"/>
      <c r="J107" s="151"/>
      <c r="K107" s="152"/>
    </row>
    <row r="108" spans="1:11" ht="38.25">
      <c r="A108" s="153" t="s">
        <v>0</v>
      </c>
      <c r="B108" s="62" t="s">
        <v>1</v>
      </c>
      <c r="C108" s="62" t="s">
        <v>2</v>
      </c>
      <c r="D108" s="1" t="s">
        <v>3</v>
      </c>
      <c r="E108" s="1" t="s">
        <v>4</v>
      </c>
      <c r="F108" s="1" t="s">
        <v>47</v>
      </c>
      <c r="G108" s="1" t="s">
        <v>23</v>
      </c>
      <c r="H108" s="1" t="s">
        <v>24</v>
      </c>
      <c r="I108" s="156" t="s">
        <v>5</v>
      </c>
      <c r="J108" s="156"/>
      <c r="K108" s="61" t="s">
        <v>6</v>
      </c>
    </row>
    <row r="109" spans="1:11" ht="13.5" customHeight="1">
      <c r="A109" s="154"/>
      <c r="B109" s="157" t="s">
        <v>25</v>
      </c>
      <c r="C109" s="157" t="s">
        <v>7</v>
      </c>
      <c r="D109" s="2" t="s">
        <v>8</v>
      </c>
      <c r="E109" s="157" t="s">
        <v>8</v>
      </c>
      <c r="F109" s="157" t="s">
        <v>8</v>
      </c>
      <c r="G109" s="157" t="s">
        <v>8</v>
      </c>
      <c r="H109" s="157" t="s">
        <v>8</v>
      </c>
      <c r="I109" s="142" t="s">
        <v>8</v>
      </c>
      <c r="J109" s="142"/>
      <c r="K109" s="144" t="s">
        <v>8</v>
      </c>
    </row>
    <row r="110" spans="1:11" ht="13.5" thickBot="1">
      <c r="A110" s="155"/>
      <c r="B110" s="158"/>
      <c r="C110" s="158"/>
      <c r="D110" s="52" t="s">
        <v>9</v>
      </c>
      <c r="E110" s="158"/>
      <c r="F110" s="158"/>
      <c r="G110" s="158"/>
      <c r="H110" s="158"/>
      <c r="I110" s="143"/>
      <c r="J110" s="143"/>
      <c r="K110" s="145"/>
    </row>
    <row r="111" spans="1:11" ht="12.75">
      <c r="A111" s="48" t="str">
        <f>A96</f>
        <v>Europe</v>
      </c>
      <c r="B111" s="15">
        <v>37</v>
      </c>
      <c r="C111" s="29">
        <v>4223.6</v>
      </c>
      <c r="D111" s="29">
        <v>-128587</v>
      </c>
      <c r="E111" s="29">
        <v>161708</v>
      </c>
      <c r="F111" s="15">
        <v>246</v>
      </c>
      <c r="G111" s="15">
        <v>793</v>
      </c>
      <c r="H111" s="29">
        <v>2903</v>
      </c>
      <c r="I111" s="138">
        <f>SUM(F111:H111)</f>
        <v>3942</v>
      </c>
      <c r="J111" s="138"/>
      <c r="K111" s="49">
        <v>43293</v>
      </c>
    </row>
    <row r="112" spans="1:11" ht="38.25">
      <c r="A112" s="48" t="str">
        <f>A97</f>
        <v>United States of America                + Canada + Mexico</v>
      </c>
      <c r="B112" s="70">
        <v>6</v>
      </c>
      <c r="C112" s="29">
        <v>556.8</v>
      </c>
      <c r="D112" s="4">
        <v>10372</v>
      </c>
      <c r="E112" s="37">
        <v>2982</v>
      </c>
      <c r="F112" s="70">
        <v>40.2</v>
      </c>
      <c r="G112" s="36">
        <v>20.4</v>
      </c>
      <c r="H112" s="37">
        <v>973</v>
      </c>
      <c r="I112" s="146">
        <f>SUM(F112:H112)</f>
        <v>1033.6</v>
      </c>
      <c r="J112" s="146"/>
      <c r="K112" s="31">
        <v>6183</v>
      </c>
    </row>
    <row r="113" spans="1:11" ht="12.75">
      <c r="A113" s="48" t="str">
        <f>A98</f>
        <v>India</v>
      </c>
      <c r="B113" s="70">
        <v>7</v>
      </c>
      <c r="C113" s="70">
        <v>188</v>
      </c>
      <c r="D113" s="4">
        <v>4950</v>
      </c>
      <c r="E113" s="37">
        <v>4600</v>
      </c>
      <c r="F113" s="70">
        <v>25</v>
      </c>
      <c r="G113" s="70">
        <v>0</v>
      </c>
      <c r="H113" s="37">
        <v>151</v>
      </c>
      <c r="I113" s="146">
        <f>SUM(F113:H113)</f>
        <v>176</v>
      </c>
      <c r="J113" s="146"/>
      <c r="K113" s="71">
        <v>442</v>
      </c>
    </row>
    <row r="114" spans="1:11" ht="38.25">
      <c r="A114" s="48" t="s">
        <v>48</v>
      </c>
      <c r="B114" s="3">
        <v>7</v>
      </c>
      <c r="C114" s="36">
        <v>335.2</v>
      </c>
      <c r="D114" s="4">
        <v>-99417</v>
      </c>
      <c r="E114" s="37">
        <v>12951</v>
      </c>
      <c r="F114" s="4">
        <v>34.6</v>
      </c>
      <c r="G114" s="36">
        <v>11.4</v>
      </c>
      <c r="H114" s="37">
        <v>1351.6</v>
      </c>
      <c r="I114" s="146">
        <f>SUM(F114:H114)</f>
        <v>1397.6</v>
      </c>
      <c r="J114" s="146"/>
      <c r="K114" s="31">
        <v>4206.2</v>
      </c>
    </row>
    <row r="115" spans="1:11" ht="12.75">
      <c r="A115" s="48" t="str">
        <f>A100</f>
        <v>Russia</v>
      </c>
      <c r="B115" s="15">
        <v>3</v>
      </c>
      <c r="C115" s="29">
        <v>402</v>
      </c>
      <c r="D115" s="29">
        <v>31579</v>
      </c>
      <c r="E115" s="29">
        <v>25040</v>
      </c>
      <c r="F115" s="30">
        <v>62.2</v>
      </c>
      <c r="G115" s="36">
        <v>13.5</v>
      </c>
      <c r="H115" s="29">
        <v>320</v>
      </c>
      <c r="I115" s="138">
        <f>SUM(F115:H115)</f>
        <v>395.7</v>
      </c>
      <c r="J115" s="138"/>
      <c r="K115" s="49">
        <v>18658</v>
      </c>
    </row>
    <row r="116" spans="1:11" ht="12.75">
      <c r="A116" s="17"/>
      <c r="B116" s="3"/>
      <c r="C116" s="3"/>
      <c r="D116" s="3"/>
      <c r="E116" s="3"/>
      <c r="F116" s="3"/>
      <c r="G116" s="3"/>
      <c r="H116" s="3"/>
      <c r="I116" s="139"/>
      <c r="J116" s="139"/>
      <c r="K116" s="27"/>
    </row>
    <row r="117" spans="1:11" ht="13.5" thickBot="1">
      <c r="A117" s="19" t="s">
        <v>12</v>
      </c>
      <c r="B117" s="20">
        <f aca="true" t="shared" si="7" ref="B117:H117">SUM(B111:B116)</f>
        <v>60</v>
      </c>
      <c r="C117" s="21">
        <f t="shared" si="7"/>
        <v>5705.6</v>
      </c>
      <c r="D117" s="21">
        <f t="shared" si="7"/>
        <v>-181103</v>
      </c>
      <c r="E117" s="21">
        <f t="shared" si="7"/>
        <v>207281</v>
      </c>
      <c r="F117" s="28">
        <f t="shared" si="7"/>
        <v>408</v>
      </c>
      <c r="G117" s="20">
        <f t="shared" si="7"/>
        <v>838.3</v>
      </c>
      <c r="H117" s="21">
        <f t="shared" si="7"/>
        <v>5698.6</v>
      </c>
      <c r="I117" s="140">
        <f>SUM(I111:J116)</f>
        <v>6944.900000000001</v>
      </c>
      <c r="J117" s="141"/>
      <c r="K117" s="32">
        <f>SUM(K111:K116)</f>
        <v>72782.2</v>
      </c>
    </row>
    <row r="119" ht="12.75">
      <c r="A119" s="43" t="s">
        <v>49</v>
      </c>
    </row>
    <row r="120" ht="13.5" thickBot="1"/>
    <row r="121" spans="1:11" ht="18.75">
      <c r="A121" s="147" t="s">
        <v>50</v>
      </c>
      <c r="B121" s="148"/>
      <c r="C121" s="148"/>
      <c r="D121" s="148"/>
      <c r="E121" s="148"/>
      <c r="F121" s="148"/>
      <c r="G121" s="148"/>
      <c r="H121" s="148"/>
      <c r="I121" s="148"/>
      <c r="J121" s="148"/>
      <c r="K121" s="149"/>
    </row>
    <row r="122" spans="1:11" ht="12.75">
      <c r="A122" s="150"/>
      <c r="B122" s="151"/>
      <c r="C122" s="151"/>
      <c r="D122" s="151"/>
      <c r="E122" s="151"/>
      <c r="F122" s="151"/>
      <c r="G122" s="151"/>
      <c r="H122" s="151"/>
      <c r="I122" s="151"/>
      <c r="J122" s="151"/>
      <c r="K122" s="152"/>
    </row>
    <row r="123" spans="1:11" ht="38.25">
      <c r="A123" s="153" t="s">
        <v>0</v>
      </c>
      <c r="B123" s="62" t="s">
        <v>1</v>
      </c>
      <c r="C123" s="62" t="s">
        <v>2</v>
      </c>
      <c r="D123" s="1" t="s">
        <v>3</v>
      </c>
      <c r="E123" s="1" t="s">
        <v>4</v>
      </c>
      <c r="F123" s="1" t="s">
        <v>47</v>
      </c>
      <c r="G123" s="1" t="s">
        <v>23</v>
      </c>
      <c r="H123" s="1" t="s">
        <v>24</v>
      </c>
      <c r="I123" s="156" t="s">
        <v>5</v>
      </c>
      <c r="J123" s="156"/>
      <c r="K123" s="61" t="s">
        <v>6</v>
      </c>
    </row>
    <row r="124" spans="1:11" ht="13.5" customHeight="1">
      <c r="A124" s="154"/>
      <c r="B124" s="157" t="s">
        <v>25</v>
      </c>
      <c r="C124" s="157" t="s">
        <v>7</v>
      </c>
      <c r="D124" s="2" t="s">
        <v>8</v>
      </c>
      <c r="E124" s="157" t="s">
        <v>8</v>
      </c>
      <c r="F124" s="157" t="s">
        <v>8</v>
      </c>
      <c r="G124" s="157" t="s">
        <v>8</v>
      </c>
      <c r="H124" s="157" t="s">
        <v>8</v>
      </c>
      <c r="I124" s="142" t="s">
        <v>8</v>
      </c>
      <c r="J124" s="142"/>
      <c r="K124" s="144" t="s">
        <v>8</v>
      </c>
    </row>
    <row r="125" spans="1:11" ht="13.5" thickBot="1">
      <c r="A125" s="155"/>
      <c r="B125" s="158"/>
      <c r="C125" s="158"/>
      <c r="D125" s="52" t="s">
        <v>9</v>
      </c>
      <c r="E125" s="158"/>
      <c r="F125" s="158"/>
      <c r="G125" s="158"/>
      <c r="H125" s="158"/>
      <c r="I125" s="143"/>
      <c r="J125" s="143"/>
      <c r="K125" s="145"/>
    </row>
    <row r="126" spans="1:11" ht="12.75">
      <c r="A126" s="48" t="str">
        <f>A111</f>
        <v>Europe</v>
      </c>
      <c r="B126" s="15">
        <v>34</v>
      </c>
      <c r="C126" s="29">
        <v>3966.3</v>
      </c>
      <c r="D126" s="29">
        <v>-127027.99999999999</v>
      </c>
      <c r="E126" s="29">
        <v>14884</v>
      </c>
      <c r="F126" s="15">
        <v>292</v>
      </c>
      <c r="G126" s="15">
        <v>589</v>
      </c>
      <c r="H126" s="29">
        <v>2606</v>
      </c>
      <c r="I126" s="138">
        <f>SUM(F126:H126)</f>
        <v>3487</v>
      </c>
      <c r="J126" s="138"/>
      <c r="K126" s="49">
        <v>38319</v>
      </c>
    </row>
    <row r="127" spans="1:11" ht="38.25">
      <c r="A127" s="48" t="str">
        <f>A112</f>
        <v>United States of America                + Canada + Mexico</v>
      </c>
      <c r="B127" s="70">
        <v>6</v>
      </c>
      <c r="C127" s="29">
        <v>613.5</v>
      </c>
      <c r="D127" s="4">
        <v>-17029</v>
      </c>
      <c r="E127" s="37">
        <v>346.49</v>
      </c>
      <c r="F127" s="86">
        <v>44.4</v>
      </c>
      <c r="G127" s="36">
        <v>24</v>
      </c>
      <c r="H127" s="37">
        <v>1113</v>
      </c>
      <c r="I127" s="146">
        <f>SUM(F127:H127)</f>
        <v>1181.4</v>
      </c>
      <c r="J127" s="146"/>
      <c r="K127" s="85">
        <v>6077</v>
      </c>
    </row>
    <row r="128" spans="1:11" ht="12.75">
      <c r="A128" s="48" t="s">
        <v>11</v>
      </c>
      <c r="B128" s="70">
        <v>7</v>
      </c>
      <c r="C128" s="70">
        <v>188</v>
      </c>
      <c r="D128" s="4">
        <v>994.29</v>
      </c>
      <c r="E128" s="37">
        <v>2803.7930000000006</v>
      </c>
      <c r="F128" s="70">
        <v>8</v>
      </c>
      <c r="G128" s="70">
        <v>0</v>
      </c>
      <c r="H128" s="37">
        <v>111.43777</v>
      </c>
      <c r="I128" s="146">
        <f>SUM(F128:H128)</f>
        <v>119.43777</v>
      </c>
      <c r="J128" s="146"/>
      <c r="K128" s="71">
        <v>541</v>
      </c>
    </row>
    <row r="129" spans="1:11" ht="38.25">
      <c r="A129" s="48" t="s">
        <v>59</v>
      </c>
      <c r="B129" s="96">
        <v>6</v>
      </c>
      <c r="C129" s="86">
        <v>318.6</v>
      </c>
      <c r="D129" s="37">
        <v>24078</v>
      </c>
      <c r="E129" s="37">
        <v>16020</v>
      </c>
      <c r="F129" s="37">
        <v>28.8</v>
      </c>
      <c r="G129" s="86">
        <v>15.5</v>
      </c>
      <c r="H129" s="37">
        <v>1488.6</v>
      </c>
      <c r="I129" s="146">
        <f>SUM(F129:H129)</f>
        <v>1532.8999999999999</v>
      </c>
      <c r="J129" s="146"/>
      <c r="K129" s="71">
        <v>3344.3</v>
      </c>
    </row>
    <row r="130" spans="1:11" ht="12.75">
      <c r="A130" s="48" t="str">
        <f>A115</f>
        <v>Russia</v>
      </c>
      <c r="B130" s="15">
        <v>3</v>
      </c>
      <c r="C130" s="29">
        <v>402</v>
      </c>
      <c r="D130" s="29">
        <v>35358</v>
      </c>
      <c r="E130" s="29">
        <v>27814</v>
      </c>
      <c r="F130" s="30">
        <v>37</v>
      </c>
      <c r="G130" s="36">
        <v>30</v>
      </c>
      <c r="H130" s="29">
        <v>333</v>
      </c>
      <c r="I130" s="138">
        <f>SUM(F130:H130)</f>
        <v>400</v>
      </c>
      <c r="J130" s="138"/>
      <c r="K130" s="49">
        <v>22419</v>
      </c>
    </row>
    <row r="131" spans="1:11" ht="12.75">
      <c r="A131" s="17"/>
      <c r="B131" s="3"/>
      <c r="C131" s="3"/>
      <c r="D131" s="3"/>
      <c r="E131" s="3"/>
      <c r="F131" s="3"/>
      <c r="G131" s="3"/>
      <c r="H131" s="3"/>
      <c r="I131" s="139"/>
      <c r="J131" s="139"/>
      <c r="K131" s="27"/>
    </row>
    <row r="132" spans="1:11" ht="13.5" thickBot="1">
      <c r="A132" s="19" t="s">
        <v>12</v>
      </c>
      <c r="B132" s="20">
        <f aca="true" t="shared" si="8" ref="B132:H132">SUM(B126:B131)</f>
        <v>56</v>
      </c>
      <c r="C132" s="21">
        <f t="shared" si="8"/>
        <v>5488.400000000001</v>
      </c>
      <c r="D132" s="21">
        <f t="shared" si="8"/>
        <v>-83626.70999999999</v>
      </c>
      <c r="E132" s="21">
        <f t="shared" si="8"/>
        <v>61868.282999999996</v>
      </c>
      <c r="F132" s="28">
        <f t="shared" si="8"/>
        <v>410.2</v>
      </c>
      <c r="G132" s="20">
        <f t="shared" si="8"/>
        <v>658.5</v>
      </c>
      <c r="H132" s="21">
        <f t="shared" si="8"/>
        <v>5652.03777</v>
      </c>
      <c r="I132" s="140">
        <f>SUM(I126:J131)</f>
        <v>6720.73777</v>
      </c>
      <c r="J132" s="141"/>
      <c r="K132" s="32">
        <f>SUM(K126:K131)</f>
        <v>70700.3</v>
      </c>
    </row>
    <row r="134" ht="12.75">
      <c r="A134" s="43" t="s">
        <v>64</v>
      </c>
    </row>
    <row r="135" ht="13.5" thickBot="1"/>
    <row r="136" spans="1:11" ht="18.75">
      <c r="A136" s="147" t="s">
        <v>55</v>
      </c>
      <c r="B136" s="148"/>
      <c r="C136" s="148"/>
      <c r="D136" s="148"/>
      <c r="E136" s="148"/>
      <c r="F136" s="148"/>
      <c r="G136" s="148"/>
      <c r="H136" s="148"/>
      <c r="I136" s="148"/>
      <c r="J136" s="148"/>
      <c r="K136" s="149"/>
    </row>
    <row r="137" spans="1:11" ht="12.75">
      <c r="A137" s="150"/>
      <c r="B137" s="151"/>
      <c r="C137" s="151"/>
      <c r="D137" s="151"/>
      <c r="E137" s="151"/>
      <c r="F137" s="151"/>
      <c r="G137" s="151"/>
      <c r="H137" s="151"/>
      <c r="I137" s="151"/>
      <c r="J137" s="151"/>
      <c r="K137" s="152"/>
    </row>
    <row r="138" spans="1:11" ht="38.25">
      <c r="A138" s="153" t="s">
        <v>0</v>
      </c>
      <c r="B138" s="62" t="s">
        <v>1</v>
      </c>
      <c r="C138" s="62" t="s">
        <v>2</v>
      </c>
      <c r="D138" s="1" t="s">
        <v>3</v>
      </c>
      <c r="E138" s="1" t="s">
        <v>4</v>
      </c>
      <c r="F138" s="1" t="s">
        <v>47</v>
      </c>
      <c r="G138" s="1" t="s">
        <v>23</v>
      </c>
      <c r="H138" s="1" t="s">
        <v>24</v>
      </c>
      <c r="I138" s="156" t="s">
        <v>5</v>
      </c>
      <c r="J138" s="156"/>
      <c r="K138" s="61" t="s">
        <v>6</v>
      </c>
    </row>
    <row r="139" spans="1:11" ht="13.5" customHeight="1">
      <c r="A139" s="154"/>
      <c r="B139" s="157" t="s">
        <v>25</v>
      </c>
      <c r="C139" s="157" t="s">
        <v>7</v>
      </c>
      <c r="D139" s="2" t="s">
        <v>8</v>
      </c>
      <c r="E139" s="157" t="s">
        <v>8</v>
      </c>
      <c r="F139" s="157" t="s">
        <v>8</v>
      </c>
      <c r="G139" s="157" t="s">
        <v>8</v>
      </c>
      <c r="H139" s="157" t="s">
        <v>8</v>
      </c>
      <c r="I139" s="142" t="s">
        <v>8</v>
      </c>
      <c r="J139" s="142"/>
      <c r="K139" s="144" t="s">
        <v>8</v>
      </c>
    </row>
    <row r="140" spans="1:11" ht="13.5" thickBot="1">
      <c r="A140" s="155"/>
      <c r="B140" s="158"/>
      <c r="C140" s="158"/>
      <c r="D140" s="52" t="s">
        <v>9</v>
      </c>
      <c r="E140" s="158"/>
      <c r="F140" s="158"/>
      <c r="G140" s="158"/>
      <c r="H140" s="158"/>
      <c r="I140" s="143"/>
      <c r="J140" s="143"/>
      <c r="K140" s="145"/>
    </row>
    <row r="141" spans="1:11" ht="12.75">
      <c r="A141" s="48" t="str">
        <f>A126</f>
        <v>Europe</v>
      </c>
      <c r="B141" s="15">
        <v>34</v>
      </c>
      <c r="C141" s="29">
        <v>3919</v>
      </c>
      <c r="D141" s="29">
        <f>-22087</f>
        <v>-22087</v>
      </c>
      <c r="E141" s="29">
        <v>69045</v>
      </c>
      <c r="F141" s="15">
        <v>266</v>
      </c>
      <c r="G141" s="15">
        <v>371</v>
      </c>
      <c r="H141" s="29">
        <v>2534</v>
      </c>
      <c r="I141" s="138">
        <f>SUM(F141:H141)</f>
        <v>3171</v>
      </c>
      <c r="J141" s="138"/>
      <c r="K141" s="49">
        <v>38397</v>
      </c>
    </row>
    <row r="142" spans="1:11" ht="25.5">
      <c r="A142" s="48" t="str">
        <f>A127</f>
        <v>United States of America                + Canada + Mexico</v>
      </c>
      <c r="B142" s="70">
        <f>4+2</f>
        <v>6</v>
      </c>
      <c r="C142" s="89">
        <f>439.9+120</f>
        <v>559.9</v>
      </c>
      <c r="D142" s="37">
        <f>-200229+4000</f>
        <v>-196229</v>
      </c>
      <c r="E142" s="37">
        <f>1686+4170</f>
        <v>5856</v>
      </c>
      <c r="F142" s="86">
        <f>5.1+40</f>
        <v>45.1</v>
      </c>
      <c r="G142" s="86">
        <f>31.3+15</f>
        <v>46.3</v>
      </c>
      <c r="H142" s="37">
        <f>271+943</f>
        <v>1214</v>
      </c>
      <c r="I142" s="146">
        <f>SUM(F142:H142)</f>
        <v>1305.4</v>
      </c>
      <c r="J142" s="146"/>
      <c r="K142" s="71">
        <f>874+2540</f>
        <v>3414</v>
      </c>
    </row>
    <row r="143" spans="1:11" ht="12.75">
      <c r="A143" s="48" t="str">
        <f>A128</f>
        <v>India</v>
      </c>
      <c r="B143" s="70">
        <v>3</v>
      </c>
      <c r="C143" s="70">
        <v>95</v>
      </c>
      <c r="D143" s="37">
        <v>0</v>
      </c>
      <c r="E143" s="37">
        <v>1587</v>
      </c>
      <c r="F143" s="70">
        <v>3</v>
      </c>
      <c r="G143" s="70">
        <v>0</v>
      </c>
      <c r="H143" s="37">
        <v>41</v>
      </c>
      <c r="I143" s="146">
        <f>SUM(F143:H143)</f>
        <v>44</v>
      </c>
      <c r="J143" s="146"/>
      <c r="K143" s="71">
        <v>67</v>
      </c>
    </row>
    <row r="144" spans="1:11" ht="25.5">
      <c r="A144" s="48" t="s">
        <v>62</v>
      </c>
      <c r="B144" s="96">
        <v>6</v>
      </c>
      <c r="C144" s="86">
        <v>318.6</v>
      </c>
      <c r="D144" s="37">
        <v>14757</v>
      </c>
      <c r="E144" s="97">
        <v>22897</v>
      </c>
      <c r="F144" s="37">
        <v>35.6</v>
      </c>
      <c r="G144" s="86">
        <v>14.6</v>
      </c>
      <c r="H144" s="37">
        <v>1899.3</v>
      </c>
      <c r="I144" s="146">
        <f>SUM(F144:H144)</f>
        <v>1949.5</v>
      </c>
      <c r="J144" s="146"/>
      <c r="K144" s="71">
        <v>21015.6</v>
      </c>
    </row>
    <row r="145" spans="1:11" ht="12.75">
      <c r="A145" s="48" t="s">
        <v>56</v>
      </c>
      <c r="B145" s="88">
        <v>3</v>
      </c>
      <c r="C145" s="89">
        <v>402</v>
      </c>
      <c r="D145" s="89">
        <v>45950</v>
      </c>
      <c r="E145" s="89">
        <v>42208</v>
      </c>
      <c r="F145" s="90">
        <v>54.1</v>
      </c>
      <c r="G145" s="86">
        <v>28.4</v>
      </c>
      <c r="H145" s="89">
        <v>354.9</v>
      </c>
      <c r="I145" s="138">
        <f>SUM(F145:H145)</f>
        <v>437.4</v>
      </c>
      <c r="J145" s="138"/>
      <c r="K145" s="91">
        <v>36903.8</v>
      </c>
    </row>
    <row r="146" spans="1:11" ht="12.75">
      <c r="A146" s="17"/>
      <c r="B146" s="3"/>
      <c r="C146" s="3"/>
      <c r="D146" s="3"/>
      <c r="E146" s="3"/>
      <c r="F146" s="3"/>
      <c r="G146" s="3"/>
      <c r="H146" s="3"/>
      <c r="I146" s="139"/>
      <c r="J146" s="139"/>
      <c r="K146" s="27"/>
    </row>
    <row r="147" spans="1:11" ht="13.5" thickBot="1">
      <c r="A147" s="19" t="s">
        <v>12</v>
      </c>
      <c r="B147" s="20">
        <f aca="true" t="shared" si="9" ref="B147:H147">SUM(B141:B146)</f>
        <v>52</v>
      </c>
      <c r="C147" s="21">
        <f t="shared" si="9"/>
        <v>5294.5</v>
      </c>
      <c r="D147" s="21">
        <f t="shared" si="9"/>
        <v>-157609</v>
      </c>
      <c r="E147" s="21">
        <f t="shared" si="9"/>
        <v>141593</v>
      </c>
      <c r="F147" s="28">
        <f t="shared" si="9"/>
        <v>403.80000000000007</v>
      </c>
      <c r="G147" s="20">
        <f t="shared" si="9"/>
        <v>460.3</v>
      </c>
      <c r="H147" s="21">
        <f t="shared" si="9"/>
        <v>6043.2</v>
      </c>
      <c r="I147" s="140">
        <f>SUM(I141:J146)</f>
        <v>6907.299999999999</v>
      </c>
      <c r="J147" s="141"/>
      <c r="K147" s="32">
        <f>SUM(K141:K146)</f>
        <v>99797.4</v>
      </c>
    </row>
    <row r="149" ht="12.75">
      <c r="A149" s="43" t="s">
        <v>65</v>
      </c>
    </row>
    <row r="150" ht="12.75">
      <c r="A150" s="43" t="s">
        <v>61</v>
      </c>
    </row>
    <row r="151" ht="12.75">
      <c r="A151" s="43" t="s">
        <v>63</v>
      </c>
    </row>
    <row r="152" ht="12.75">
      <c r="A152" s="43" t="s">
        <v>57</v>
      </c>
    </row>
    <row r="153" ht="13.5" thickBot="1"/>
    <row r="154" spans="1:11" ht="18.75">
      <c r="A154" s="147" t="s">
        <v>58</v>
      </c>
      <c r="B154" s="148"/>
      <c r="C154" s="148"/>
      <c r="D154" s="148"/>
      <c r="E154" s="148"/>
      <c r="F154" s="148"/>
      <c r="G154" s="148"/>
      <c r="H154" s="148"/>
      <c r="I154" s="148"/>
      <c r="J154" s="148"/>
      <c r="K154" s="149"/>
    </row>
    <row r="155" spans="1:11" ht="12.75">
      <c r="A155" s="150"/>
      <c r="B155" s="151"/>
      <c r="C155" s="151"/>
      <c r="D155" s="151"/>
      <c r="E155" s="151"/>
      <c r="F155" s="151"/>
      <c r="G155" s="151"/>
      <c r="H155" s="151"/>
      <c r="I155" s="151"/>
      <c r="J155" s="151"/>
      <c r="K155" s="152"/>
    </row>
    <row r="156" spans="1:11" ht="38.25">
      <c r="A156" s="153" t="s">
        <v>0</v>
      </c>
      <c r="B156" s="62" t="s">
        <v>1</v>
      </c>
      <c r="C156" s="62" t="s">
        <v>2</v>
      </c>
      <c r="D156" s="1" t="s">
        <v>3</v>
      </c>
      <c r="E156" s="1" t="s">
        <v>4</v>
      </c>
      <c r="F156" s="1" t="s">
        <v>47</v>
      </c>
      <c r="G156" s="1" t="s">
        <v>23</v>
      </c>
      <c r="H156" s="1" t="s">
        <v>24</v>
      </c>
      <c r="I156" s="156" t="s">
        <v>5</v>
      </c>
      <c r="J156" s="156"/>
      <c r="K156" s="61" t="s">
        <v>6</v>
      </c>
    </row>
    <row r="157" spans="1:11" ht="13.5" customHeight="1">
      <c r="A157" s="154"/>
      <c r="B157" s="157" t="s">
        <v>25</v>
      </c>
      <c r="C157" s="157" t="s">
        <v>7</v>
      </c>
      <c r="D157" s="2" t="s">
        <v>8</v>
      </c>
      <c r="E157" s="157" t="s">
        <v>8</v>
      </c>
      <c r="F157" s="157" t="s">
        <v>8</v>
      </c>
      <c r="G157" s="157" t="s">
        <v>8</v>
      </c>
      <c r="H157" s="157" t="s">
        <v>8</v>
      </c>
      <c r="I157" s="142" t="s">
        <v>8</v>
      </c>
      <c r="J157" s="142"/>
      <c r="K157" s="144" t="s">
        <v>8</v>
      </c>
    </row>
    <row r="158" spans="1:11" ht="13.5" thickBot="1">
      <c r="A158" s="155"/>
      <c r="B158" s="158"/>
      <c r="C158" s="158"/>
      <c r="D158" s="52" t="s">
        <v>9</v>
      </c>
      <c r="E158" s="158"/>
      <c r="F158" s="158"/>
      <c r="G158" s="158"/>
      <c r="H158" s="158"/>
      <c r="I158" s="143"/>
      <c r="J158" s="143"/>
      <c r="K158" s="145"/>
    </row>
    <row r="159" spans="1:11" ht="12.75">
      <c r="A159" s="48" t="str">
        <f>A141</f>
        <v>Europe</v>
      </c>
      <c r="B159" s="88">
        <v>34</v>
      </c>
      <c r="C159" s="89">
        <v>3667.8</v>
      </c>
      <c r="D159" s="89">
        <v>-50918</v>
      </c>
      <c r="E159" s="89">
        <v>86501</v>
      </c>
      <c r="F159" s="88">
        <v>221</v>
      </c>
      <c r="G159" s="88">
        <v>331</v>
      </c>
      <c r="H159" s="89">
        <v>2114</v>
      </c>
      <c r="I159" s="138">
        <f>SUM(F159:H159)</f>
        <v>2666</v>
      </c>
      <c r="J159" s="138"/>
      <c r="K159" s="91">
        <v>33655</v>
      </c>
    </row>
    <row r="160" spans="1:11" ht="25.5">
      <c r="A160" s="48" t="str">
        <f>A142</f>
        <v>United States of America                + Canada + Mexico</v>
      </c>
      <c r="B160" s="99">
        <v>4</v>
      </c>
      <c r="C160" s="101">
        <v>380</v>
      </c>
      <c r="D160" s="101">
        <v>10110</v>
      </c>
      <c r="E160" s="101">
        <v>5664</v>
      </c>
      <c r="F160" s="100">
        <v>67</v>
      </c>
      <c r="G160" s="100">
        <v>24</v>
      </c>
      <c r="H160" s="100">
        <v>997</v>
      </c>
      <c r="I160" s="146">
        <f>SUM(F160:H160)</f>
        <v>1088</v>
      </c>
      <c r="J160" s="146"/>
      <c r="K160" s="31">
        <v>3522</v>
      </c>
    </row>
    <row r="161" spans="1:11" ht="12.75">
      <c r="A161" s="48" t="str">
        <f>A143</f>
        <v>India</v>
      </c>
      <c r="B161" s="70">
        <v>3</v>
      </c>
      <c r="C161" s="70">
        <v>98</v>
      </c>
      <c r="D161" s="4">
        <v>587</v>
      </c>
      <c r="E161" s="37">
        <v>1872</v>
      </c>
      <c r="F161" s="70">
        <v>6</v>
      </c>
      <c r="G161" s="70">
        <v>0</v>
      </c>
      <c r="H161" s="37">
        <v>49</v>
      </c>
      <c r="I161" s="146">
        <f>SUM(F161:H161)</f>
        <v>55</v>
      </c>
      <c r="J161" s="146"/>
      <c r="K161" s="71">
        <v>98</v>
      </c>
    </row>
    <row r="162" spans="1:11" ht="25.5">
      <c r="A162" s="48" t="s">
        <v>21</v>
      </c>
      <c r="B162" s="70">
        <v>6</v>
      </c>
      <c r="C162" s="36">
        <v>321</v>
      </c>
      <c r="D162" s="4">
        <v>12505.2</v>
      </c>
      <c r="E162" s="37">
        <v>25695</v>
      </c>
      <c r="F162" s="4">
        <v>35.9</v>
      </c>
      <c r="G162" s="36">
        <v>9.7</v>
      </c>
      <c r="H162" s="37">
        <v>1856.1</v>
      </c>
      <c r="I162" s="146">
        <f>SUM(F162:H162)</f>
        <v>1901.6999999999998</v>
      </c>
      <c r="J162" s="146"/>
      <c r="K162" s="31">
        <v>3562.2</v>
      </c>
    </row>
    <row r="163" spans="1:11" ht="12.75">
      <c r="A163" s="48" t="s">
        <v>67</v>
      </c>
      <c r="B163" s="15">
        <v>3</v>
      </c>
      <c r="C163" s="29">
        <v>414</v>
      </c>
      <c r="D163" s="29">
        <v>68275.9</v>
      </c>
      <c r="E163" s="29">
        <v>39741</v>
      </c>
      <c r="F163" s="30">
        <v>76.74</v>
      </c>
      <c r="G163" s="36">
        <v>46.22</v>
      </c>
      <c r="H163" s="29">
        <v>359.62</v>
      </c>
      <c r="I163" s="138">
        <f>SUM(F163:H163)</f>
        <v>482.58</v>
      </c>
      <c r="J163" s="138"/>
      <c r="K163" s="49">
        <v>36766.2</v>
      </c>
    </row>
    <row r="164" spans="1:11" ht="12.75">
      <c r="A164" s="17"/>
      <c r="B164" s="3"/>
      <c r="C164" s="3"/>
      <c r="D164" s="3"/>
      <c r="E164" s="3"/>
      <c r="F164" s="3"/>
      <c r="G164" s="3"/>
      <c r="H164" s="3"/>
      <c r="I164" s="139"/>
      <c r="J164" s="139"/>
      <c r="K164" s="27"/>
    </row>
    <row r="165" spans="1:11" ht="13.5" thickBot="1">
      <c r="A165" s="19" t="s">
        <v>12</v>
      </c>
      <c r="B165" s="20">
        <f aca="true" t="shared" si="10" ref="B165:H165">SUM(B159:B164)</f>
        <v>50</v>
      </c>
      <c r="C165" s="21">
        <f t="shared" si="10"/>
        <v>4880.8</v>
      </c>
      <c r="D165" s="21">
        <f t="shared" si="10"/>
        <v>40560.09999999999</v>
      </c>
      <c r="E165" s="21">
        <f t="shared" si="10"/>
        <v>159473</v>
      </c>
      <c r="F165" s="28">
        <f t="shared" si="10"/>
        <v>406.64</v>
      </c>
      <c r="G165" s="20">
        <f t="shared" si="10"/>
        <v>410.91999999999996</v>
      </c>
      <c r="H165" s="21">
        <f t="shared" si="10"/>
        <v>5375.72</v>
      </c>
      <c r="I165" s="140">
        <f>SUM(I159:J164)</f>
        <v>6193.28</v>
      </c>
      <c r="J165" s="141"/>
      <c r="K165" s="32">
        <f>SUM(K159:K164)</f>
        <v>77603.4</v>
      </c>
    </row>
    <row r="167" ht="12.75">
      <c r="A167" s="43" t="s">
        <v>68</v>
      </c>
    </row>
    <row r="169" ht="13.5" thickBot="1"/>
    <row r="170" spans="1:11" ht="18.75">
      <c r="A170" s="147" t="s">
        <v>69</v>
      </c>
      <c r="B170" s="148"/>
      <c r="C170" s="148"/>
      <c r="D170" s="148"/>
      <c r="E170" s="148"/>
      <c r="F170" s="148"/>
      <c r="G170" s="148"/>
      <c r="H170" s="148"/>
      <c r="I170" s="148"/>
      <c r="J170" s="148"/>
      <c r="K170" s="149"/>
    </row>
    <row r="171" spans="1:11" ht="12.75">
      <c r="A171" s="150"/>
      <c r="B171" s="151"/>
      <c r="C171" s="151"/>
      <c r="D171" s="151"/>
      <c r="E171" s="151"/>
      <c r="F171" s="151"/>
      <c r="G171" s="151"/>
      <c r="H171" s="151"/>
      <c r="I171" s="151"/>
      <c r="J171" s="151"/>
      <c r="K171" s="152"/>
    </row>
    <row r="172" spans="1:11" ht="38.25">
      <c r="A172" s="153" t="s">
        <v>0</v>
      </c>
      <c r="B172" s="62" t="s">
        <v>1</v>
      </c>
      <c r="C172" s="62" t="s">
        <v>2</v>
      </c>
      <c r="D172" s="1" t="s">
        <v>3</v>
      </c>
      <c r="E172" s="1" t="s">
        <v>4</v>
      </c>
      <c r="F172" s="1" t="s">
        <v>47</v>
      </c>
      <c r="G172" s="1" t="s">
        <v>23</v>
      </c>
      <c r="H172" s="1" t="s">
        <v>24</v>
      </c>
      <c r="I172" s="156" t="s">
        <v>5</v>
      </c>
      <c r="J172" s="156"/>
      <c r="K172" s="61" t="s">
        <v>6</v>
      </c>
    </row>
    <row r="173" spans="1:11" ht="12.75">
      <c r="A173" s="154"/>
      <c r="B173" s="157" t="s">
        <v>25</v>
      </c>
      <c r="C173" s="157" t="s">
        <v>7</v>
      </c>
      <c r="D173" s="2" t="s">
        <v>8</v>
      </c>
      <c r="E173" s="157" t="s">
        <v>8</v>
      </c>
      <c r="F173" s="157" t="s">
        <v>8</v>
      </c>
      <c r="G173" s="157" t="s">
        <v>8</v>
      </c>
      <c r="H173" s="157" t="s">
        <v>8</v>
      </c>
      <c r="I173" s="142" t="s">
        <v>8</v>
      </c>
      <c r="J173" s="142"/>
      <c r="K173" s="144" t="s">
        <v>8</v>
      </c>
    </row>
    <row r="174" spans="1:11" ht="13.5" thickBot="1">
      <c r="A174" s="155"/>
      <c r="B174" s="158"/>
      <c r="C174" s="158"/>
      <c r="D174" s="52" t="s">
        <v>9</v>
      </c>
      <c r="E174" s="158"/>
      <c r="F174" s="158"/>
      <c r="G174" s="158"/>
      <c r="H174" s="158"/>
      <c r="I174" s="143"/>
      <c r="J174" s="143"/>
      <c r="K174" s="145"/>
    </row>
    <row r="175" spans="1:11" ht="12.75">
      <c r="A175" s="48" t="s">
        <v>10</v>
      </c>
      <c r="B175" s="15">
        <v>30</v>
      </c>
      <c r="C175" s="29">
        <v>3014</v>
      </c>
      <c r="D175" s="29">
        <v>21472</v>
      </c>
      <c r="E175" s="29">
        <v>140483</v>
      </c>
      <c r="F175" s="15">
        <v>170</v>
      </c>
      <c r="G175" s="15">
        <v>201</v>
      </c>
      <c r="H175" s="29">
        <v>1747</v>
      </c>
      <c r="I175" s="138">
        <f aca="true" t="shared" si="11" ref="I175:I180">SUM(F175:H175)</f>
        <v>2118</v>
      </c>
      <c r="J175" s="138"/>
      <c r="K175" s="49">
        <v>57067</v>
      </c>
    </row>
    <row r="176" spans="1:11" ht="25.5">
      <c r="A176" s="48" t="s">
        <v>51</v>
      </c>
      <c r="B176" s="70">
        <v>4</v>
      </c>
      <c r="C176" s="89">
        <v>380</v>
      </c>
      <c r="D176" s="37">
        <v>4500</v>
      </c>
      <c r="E176" s="37">
        <v>5732</v>
      </c>
      <c r="F176" s="70">
        <v>69</v>
      </c>
      <c r="G176" s="86">
        <v>58</v>
      </c>
      <c r="H176" s="37">
        <v>1012</v>
      </c>
      <c r="I176" s="138">
        <f t="shared" si="11"/>
        <v>1139</v>
      </c>
      <c r="J176" s="138"/>
      <c r="K176" s="71">
        <v>3959</v>
      </c>
    </row>
    <row r="177" spans="1:11" ht="12.75">
      <c r="A177" s="48" t="s">
        <v>11</v>
      </c>
      <c r="B177" s="70">
        <v>2</v>
      </c>
      <c r="C177" s="70">
        <v>42</v>
      </c>
      <c r="D177" s="37">
        <v>252</v>
      </c>
      <c r="E177" s="37">
        <v>805</v>
      </c>
      <c r="F177" s="70">
        <v>3</v>
      </c>
      <c r="G177" s="70">
        <v>0</v>
      </c>
      <c r="H177" s="37">
        <v>21</v>
      </c>
      <c r="I177" s="138">
        <f t="shared" si="11"/>
        <v>24</v>
      </c>
      <c r="J177" s="138"/>
      <c r="K177" s="71">
        <v>42</v>
      </c>
    </row>
    <row r="178" spans="1:11" ht="25.5">
      <c r="A178" s="48" t="s">
        <v>21</v>
      </c>
      <c r="B178" s="3">
        <v>6</v>
      </c>
      <c r="C178" s="36">
        <v>341</v>
      </c>
      <c r="D178" s="4">
        <v>41812</v>
      </c>
      <c r="E178" s="37">
        <v>32918</v>
      </c>
      <c r="F178" s="4">
        <v>28.6</v>
      </c>
      <c r="G178" s="36">
        <v>7.2</v>
      </c>
      <c r="H178" s="37">
        <v>1992.6</v>
      </c>
      <c r="I178" s="138">
        <f t="shared" si="11"/>
        <v>2028.3999999999999</v>
      </c>
      <c r="J178" s="138"/>
      <c r="K178" s="31">
        <v>8777.3</v>
      </c>
    </row>
    <row r="179" spans="1:11" ht="12.75">
      <c r="A179" s="48" t="s">
        <v>14</v>
      </c>
      <c r="B179" s="15">
        <v>3</v>
      </c>
      <c r="C179" s="29">
        <v>414</v>
      </c>
      <c r="D179" s="29">
        <v>38056</v>
      </c>
      <c r="E179" s="29">
        <v>31647</v>
      </c>
      <c r="F179" s="30">
        <v>70.4</v>
      </c>
      <c r="G179" s="36">
        <v>22.4</v>
      </c>
      <c r="H179" s="29">
        <v>399.8</v>
      </c>
      <c r="I179" s="138">
        <f t="shared" si="11"/>
        <v>492.6</v>
      </c>
      <c r="J179" s="138"/>
      <c r="K179" s="49">
        <v>27554.6</v>
      </c>
    </row>
    <row r="180" spans="1:11" ht="12.75">
      <c r="A180" s="17"/>
      <c r="B180" s="3"/>
      <c r="C180" s="3"/>
      <c r="D180" s="3"/>
      <c r="E180" s="3"/>
      <c r="F180" s="3"/>
      <c r="G180" s="3"/>
      <c r="H180" s="3"/>
      <c r="I180" s="138">
        <f t="shared" si="11"/>
        <v>0</v>
      </c>
      <c r="J180" s="138"/>
      <c r="K180" s="27"/>
    </row>
    <row r="181" spans="1:11" ht="13.5" thickBot="1">
      <c r="A181" s="19" t="s">
        <v>12</v>
      </c>
      <c r="B181" s="20">
        <f>SUM(B175:B180)</f>
        <v>45</v>
      </c>
      <c r="C181" s="20">
        <f aca="true" t="shared" si="12" ref="C181:H181">SUM(C175:C180)</f>
        <v>4191</v>
      </c>
      <c r="D181" s="20">
        <f t="shared" si="12"/>
        <v>106092</v>
      </c>
      <c r="E181" s="20">
        <f t="shared" si="12"/>
        <v>211585</v>
      </c>
      <c r="F181" s="20">
        <f t="shared" si="12"/>
        <v>341</v>
      </c>
      <c r="G181" s="20">
        <f t="shared" si="12"/>
        <v>288.59999999999997</v>
      </c>
      <c r="H181" s="20">
        <f t="shared" si="12"/>
        <v>5172.400000000001</v>
      </c>
      <c r="I181" s="140">
        <f>SUM(I175:J180)</f>
        <v>5802</v>
      </c>
      <c r="J181" s="141"/>
      <c r="K181" s="32">
        <f>SUM(K175:K180)</f>
        <v>97399.9</v>
      </c>
    </row>
    <row r="184" ht="13.5" thickBot="1"/>
    <row r="185" spans="1:11" ht="18.75">
      <c r="A185" s="147" t="s">
        <v>70</v>
      </c>
      <c r="B185" s="148"/>
      <c r="C185" s="148"/>
      <c r="D185" s="148"/>
      <c r="E185" s="148"/>
      <c r="F185" s="148"/>
      <c r="G185" s="148"/>
      <c r="H185" s="148"/>
      <c r="I185" s="148"/>
      <c r="J185" s="148"/>
      <c r="K185" s="149"/>
    </row>
    <row r="186" spans="1:11" ht="12.75">
      <c r="A186" s="150"/>
      <c r="B186" s="151"/>
      <c r="C186" s="151"/>
      <c r="D186" s="151"/>
      <c r="E186" s="151"/>
      <c r="F186" s="151"/>
      <c r="G186" s="151"/>
      <c r="H186" s="151"/>
      <c r="I186" s="151"/>
      <c r="J186" s="151"/>
      <c r="K186" s="152"/>
    </row>
    <row r="187" spans="1:11" ht="38.25">
      <c r="A187" s="153" t="s">
        <v>0</v>
      </c>
      <c r="B187" s="62" t="s">
        <v>1</v>
      </c>
      <c r="C187" s="62" t="s">
        <v>2</v>
      </c>
      <c r="D187" s="1" t="s">
        <v>3</v>
      </c>
      <c r="E187" s="1" t="s">
        <v>4</v>
      </c>
      <c r="F187" s="1" t="s">
        <v>47</v>
      </c>
      <c r="G187" s="1" t="s">
        <v>23</v>
      </c>
      <c r="H187" s="1" t="s">
        <v>24</v>
      </c>
      <c r="I187" s="156" t="s">
        <v>5</v>
      </c>
      <c r="J187" s="156"/>
      <c r="K187" s="61" t="s">
        <v>6</v>
      </c>
    </row>
    <row r="188" spans="1:11" ht="12.75">
      <c r="A188" s="154"/>
      <c r="B188" s="157" t="s">
        <v>25</v>
      </c>
      <c r="C188" s="157" t="s">
        <v>17</v>
      </c>
      <c r="D188" s="2" t="s">
        <v>8</v>
      </c>
      <c r="E188" s="157" t="s">
        <v>8</v>
      </c>
      <c r="F188" s="157" t="s">
        <v>8</v>
      </c>
      <c r="G188" s="157" t="s">
        <v>8</v>
      </c>
      <c r="H188" s="157" t="s">
        <v>8</v>
      </c>
      <c r="I188" s="142" t="s">
        <v>8</v>
      </c>
      <c r="J188" s="142"/>
      <c r="K188" s="144" t="s">
        <v>8</v>
      </c>
    </row>
    <row r="189" spans="1:11" ht="13.5" thickBot="1">
      <c r="A189" s="155"/>
      <c r="B189" s="158"/>
      <c r="C189" s="158"/>
      <c r="D189" s="52" t="s">
        <v>9</v>
      </c>
      <c r="E189" s="158"/>
      <c r="F189" s="158"/>
      <c r="G189" s="158"/>
      <c r="H189" s="158"/>
      <c r="I189" s="143"/>
      <c r="J189" s="143"/>
      <c r="K189" s="145"/>
    </row>
    <row r="190" spans="1:11" ht="12.75">
      <c r="A190" s="48" t="s">
        <v>10</v>
      </c>
      <c r="B190" s="88">
        <v>29</v>
      </c>
      <c r="C190" s="89">
        <v>2784</v>
      </c>
      <c r="D190" s="89">
        <v>34198</v>
      </c>
      <c r="E190" s="89">
        <v>61455</v>
      </c>
      <c r="F190" s="15">
        <v>161</v>
      </c>
      <c r="G190" s="15">
        <v>177</v>
      </c>
      <c r="H190" s="29">
        <v>1656</v>
      </c>
      <c r="I190" s="138">
        <f>SUM(F190:H190)</f>
        <v>1994</v>
      </c>
      <c r="J190" s="138"/>
      <c r="K190" s="49">
        <v>34796</v>
      </c>
    </row>
    <row r="191" spans="1:11" ht="25.5">
      <c r="A191" s="48" t="s">
        <v>51</v>
      </c>
      <c r="B191" s="70">
        <v>4</v>
      </c>
      <c r="C191" s="89">
        <v>250</v>
      </c>
      <c r="D191" s="37">
        <v>30267</v>
      </c>
      <c r="E191" s="37">
        <v>25844</v>
      </c>
      <c r="F191" s="70">
        <v>70</v>
      </c>
      <c r="G191" s="86">
        <v>51</v>
      </c>
      <c r="H191" s="37">
        <v>896</v>
      </c>
      <c r="I191" s="146">
        <f>SUM(F191:H191)</f>
        <v>1017</v>
      </c>
      <c r="J191" s="146"/>
      <c r="K191" s="71">
        <v>3772</v>
      </c>
    </row>
    <row r="192" spans="1:11" ht="12.75">
      <c r="A192" s="48" t="s">
        <v>11</v>
      </c>
      <c r="B192" s="70">
        <v>2</v>
      </c>
      <c r="C192" s="70">
        <v>42</v>
      </c>
      <c r="D192" s="37">
        <v>202</v>
      </c>
      <c r="E192" s="37">
        <v>644</v>
      </c>
      <c r="F192" s="70">
        <v>2.4</v>
      </c>
      <c r="G192" s="70">
        <v>0</v>
      </c>
      <c r="H192" s="37">
        <v>16.8</v>
      </c>
      <c r="I192" s="146">
        <f>SUM(F192:H192)</f>
        <v>19.2</v>
      </c>
      <c r="J192" s="146"/>
      <c r="K192" s="71">
        <v>33.6</v>
      </c>
    </row>
    <row r="193" spans="1:11" ht="25.5">
      <c r="A193" s="48" t="s">
        <v>21</v>
      </c>
      <c r="B193" s="3">
        <v>6</v>
      </c>
      <c r="C193" s="36">
        <v>341</v>
      </c>
      <c r="D193" s="4">
        <v>22046.5</v>
      </c>
      <c r="E193" s="37">
        <v>19550</v>
      </c>
      <c r="F193" s="4">
        <v>31.9</v>
      </c>
      <c r="G193" s="36">
        <v>8.5</v>
      </c>
      <c r="H193" s="4">
        <v>1876.6</v>
      </c>
      <c r="I193" s="146">
        <f>SUM(F193:H193)</f>
        <v>1917</v>
      </c>
      <c r="J193" s="146"/>
      <c r="K193" s="31">
        <v>8233.7</v>
      </c>
    </row>
    <row r="194" spans="1:11" ht="13.5" thickBot="1">
      <c r="A194" s="48" t="s">
        <v>14</v>
      </c>
      <c r="B194" s="134">
        <v>3</v>
      </c>
      <c r="C194" s="134">
        <v>414</v>
      </c>
      <c r="D194" s="135">
        <v>27263</v>
      </c>
      <c r="E194" s="134">
        <v>24534</v>
      </c>
      <c r="F194" s="134">
        <v>78.73</v>
      </c>
      <c r="G194" s="134">
        <v>20.34</v>
      </c>
      <c r="H194" s="134">
        <v>408.83</v>
      </c>
      <c r="I194" s="138">
        <f>SUM(F194:H194)</f>
        <v>507.9</v>
      </c>
      <c r="J194" s="138"/>
      <c r="K194" s="31">
        <v>20219.4</v>
      </c>
    </row>
    <row r="195" spans="1:11" ht="12.75">
      <c r="A195" s="17"/>
      <c r="B195" s="3"/>
      <c r="C195" s="3"/>
      <c r="D195" s="3"/>
      <c r="E195" s="3"/>
      <c r="F195" s="3"/>
      <c r="G195" s="3"/>
      <c r="H195" s="3"/>
      <c r="I195" s="139"/>
      <c r="J195" s="139"/>
      <c r="K195" s="27"/>
    </row>
    <row r="196" spans="1:11" ht="13.5" thickBot="1">
      <c r="A196" s="19" t="s">
        <v>12</v>
      </c>
      <c r="B196" s="20">
        <f aca="true" t="shared" si="13" ref="B196:H196">SUM(B190:B195)</f>
        <v>44</v>
      </c>
      <c r="C196" s="21">
        <f t="shared" si="13"/>
        <v>3831</v>
      </c>
      <c r="D196" s="21">
        <f t="shared" si="13"/>
        <v>113976.5</v>
      </c>
      <c r="E196" s="21">
        <f t="shared" si="13"/>
        <v>132027</v>
      </c>
      <c r="F196" s="28">
        <f t="shared" si="13"/>
        <v>344.03000000000003</v>
      </c>
      <c r="G196" s="20">
        <f t="shared" si="13"/>
        <v>256.84</v>
      </c>
      <c r="H196" s="21">
        <f t="shared" si="13"/>
        <v>4854.23</v>
      </c>
      <c r="I196" s="140">
        <f>SUM(I190:J195)</f>
        <v>5455.099999999999</v>
      </c>
      <c r="J196" s="141"/>
      <c r="K196" s="32">
        <f>SUM(K190:K195)</f>
        <v>67054.70000000001</v>
      </c>
    </row>
    <row r="200" ht="12.75">
      <c r="A200" s="72" t="s">
        <v>72</v>
      </c>
    </row>
    <row r="202" ht="12.75">
      <c r="A202" s="8" t="s">
        <v>10</v>
      </c>
    </row>
    <row r="203" spans="1:9" ht="12.75">
      <c r="A203" s="8" t="s">
        <v>73</v>
      </c>
      <c r="I203" s="8" t="s">
        <v>74</v>
      </c>
    </row>
    <row r="204" ht="12.75">
      <c r="I204" s="8" t="s">
        <v>80</v>
      </c>
    </row>
    <row r="205" ht="12.75">
      <c r="A205" s="8" t="s">
        <v>11</v>
      </c>
    </row>
    <row r="206" spans="1:10" ht="12.75">
      <c r="A206" t="s">
        <v>75</v>
      </c>
      <c r="J206" t="s">
        <v>76</v>
      </c>
    </row>
    <row r="207" ht="12.75">
      <c r="A207" t="s">
        <v>77</v>
      </c>
    </row>
    <row r="209" ht="12.75">
      <c r="A209" s="8" t="s">
        <v>78</v>
      </c>
    </row>
    <row r="210" ht="12.75">
      <c r="A210" s="8" t="s">
        <v>79</v>
      </c>
    </row>
  </sheetData>
  <sheetProtection/>
  <mergeCells count="247">
    <mergeCell ref="I130:J130"/>
    <mergeCell ref="I131:J131"/>
    <mergeCell ref="I132:J132"/>
    <mergeCell ref="I124:J125"/>
    <mergeCell ref="K124:K125"/>
    <mergeCell ref="I126:J126"/>
    <mergeCell ref="I127:J127"/>
    <mergeCell ref="I128:J128"/>
    <mergeCell ref="I129:J129"/>
    <mergeCell ref="I123:J123"/>
    <mergeCell ref="B124:B125"/>
    <mergeCell ref="C124:C125"/>
    <mergeCell ref="E124:E125"/>
    <mergeCell ref="F124:F125"/>
    <mergeCell ref="G124:G125"/>
    <mergeCell ref="H124:H125"/>
    <mergeCell ref="A1:K1"/>
    <mergeCell ref="A16:K16"/>
    <mergeCell ref="A30:K30"/>
    <mergeCell ref="A44:K44"/>
    <mergeCell ref="I40:J40"/>
    <mergeCell ref="I41:J41"/>
    <mergeCell ref="H33:H34"/>
    <mergeCell ref="I33:J34"/>
    <mergeCell ref="K33:K34"/>
    <mergeCell ref="I35:J35"/>
    <mergeCell ref="H47:H48"/>
    <mergeCell ref="I47:J48"/>
    <mergeCell ref="I55:J55"/>
    <mergeCell ref="I54:J54"/>
    <mergeCell ref="K47:K48"/>
    <mergeCell ref="I49:J49"/>
    <mergeCell ref="I50:J50"/>
    <mergeCell ref="I51:J51"/>
    <mergeCell ref="I52:J52"/>
    <mergeCell ref="I53:J53"/>
    <mergeCell ref="A32:A34"/>
    <mergeCell ref="I32:J32"/>
    <mergeCell ref="B33:B34"/>
    <mergeCell ref="C33:C34"/>
    <mergeCell ref="A46:A48"/>
    <mergeCell ref="I46:J46"/>
    <mergeCell ref="B47:B48"/>
    <mergeCell ref="C47:C48"/>
    <mergeCell ref="E47:E48"/>
    <mergeCell ref="F47:F48"/>
    <mergeCell ref="I24:J24"/>
    <mergeCell ref="I25:J25"/>
    <mergeCell ref="I26:J26"/>
    <mergeCell ref="I27:J27"/>
    <mergeCell ref="A45:K45"/>
    <mergeCell ref="I36:J36"/>
    <mergeCell ref="I37:J37"/>
    <mergeCell ref="I38:J38"/>
    <mergeCell ref="I39:J39"/>
    <mergeCell ref="A31:K31"/>
    <mergeCell ref="K19:K20"/>
    <mergeCell ref="I21:J21"/>
    <mergeCell ref="I22:J22"/>
    <mergeCell ref="I23:J23"/>
    <mergeCell ref="A17:K17"/>
    <mergeCell ref="I7:J7"/>
    <mergeCell ref="I8:J8"/>
    <mergeCell ref="I9:J9"/>
    <mergeCell ref="I10:J10"/>
    <mergeCell ref="G19:G20"/>
    <mergeCell ref="K4:K5"/>
    <mergeCell ref="I6:J6"/>
    <mergeCell ref="I11:J11"/>
    <mergeCell ref="I12:J12"/>
    <mergeCell ref="A2:K2"/>
    <mergeCell ref="A3:A5"/>
    <mergeCell ref="I3:J3"/>
    <mergeCell ref="B4:B5"/>
    <mergeCell ref="C4:C5"/>
    <mergeCell ref="E4:E5"/>
    <mergeCell ref="I4:J5"/>
    <mergeCell ref="A18:A20"/>
    <mergeCell ref="I18:J18"/>
    <mergeCell ref="B19:B20"/>
    <mergeCell ref="C19:C20"/>
    <mergeCell ref="E19:E20"/>
    <mergeCell ref="F19:F20"/>
    <mergeCell ref="C62:C63"/>
    <mergeCell ref="E62:E63"/>
    <mergeCell ref="F62:F63"/>
    <mergeCell ref="F4:F5"/>
    <mergeCell ref="G4:G5"/>
    <mergeCell ref="H4:H5"/>
    <mergeCell ref="E33:E34"/>
    <mergeCell ref="F33:F34"/>
    <mergeCell ref="G33:G34"/>
    <mergeCell ref="G47:G48"/>
    <mergeCell ref="K62:K63"/>
    <mergeCell ref="I64:J64"/>
    <mergeCell ref="I65:J65"/>
    <mergeCell ref="H19:H20"/>
    <mergeCell ref="I19:J20"/>
    <mergeCell ref="A59:K59"/>
    <mergeCell ref="A60:K60"/>
    <mergeCell ref="A61:A63"/>
    <mergeCell ref="I61:J61"/>
    <mergeCell ref="B62:B63"/>
    <mergeCell ref="I181:J181"/>
    <mergeCell ref="F173:F174"/>
    <mergeCell ref="G173:G174"/>
    <mergeCell ref="H173:H174"/>
    <mergeCell ref="G62:G63"/>
    <mergeCell ref="H62:H63"/>
    <mergeCell ref="I62:J63"/>
    <mergeCell ref="A121:K121"/>
    <mergeCell ref="A122:K122"/>
    <mergeCell ref="A123:A125"/>
    <mergeCell ref="I70:J70"/>
    <mergeCell ref="I68:J68"/>
    <mergeCell ref="I66:J66"/>
    <mergeCell ref="I67:J67"/>
    <mergeCell ref="I69:J69"/>
    <mergeCell ref="A74:K74"/>
    <mergeCell ref="A75:K75"/>
    <mergeCell ref="A76:A78"/>
    <mergeCell ref="I76:J76"/>
    <mergeCell ref="B77:B78"/>
    <mergeCell ref="C77:C78"/>
    <mergeCell ref="E77:E78"/>
    <mergeCell ref="F77:F78"/>
    <mergeCell ref="G77:G78"/>
    <mergeCell ref="H77:H78"/>
    <mergeCell ref="I77:J78"/>
    <mergeCell ref="I180:J180"/>
    <mergeCell ref="I173:J174"/>
    <mergeCell ref="K173:K174"/>
    <mergeCell ref="A170:K170"/>
    <mergeCell ref="A171:K171"/>
    <mergeCell ref="A172:A174"/>
    <mergeCell ref="I172:J172"/>
    <mergeCell ref="B173:B174"/>
    <mergeCell ref="C173:C174"/>
    <mergeCell ref="E173:E174"/>
    <mergeCell ref="K77:K78"/>
    <mergeCell ref="I79:J79"/>
    <mergeCell ref="I80:J80"/>
    <mergeCell ref="I85:J85"/>
    <mergeCell ref="I81:J81"/>
    <mergeCell ref="I82:J82"/>
    <mergeCell ref="I83:J83"/>
    <mergeCell ref="I84:J84"/>
    <mergeCell ref="A91:K91"/>
    <mergeCell ref="A92:K92"/>
    <mergeCell ref="A93:A95"/>
    <mergeCell ref="I93:J93"/>
    <mergeCell ref="B94:B95"/>
    <mergeCell ref="C94:C95"/>
    <mergeCell ref="E94:E95"/>
    <mergeCell ref="F94:F95"/>
    <mergeCell ref="G94:G95"/>
    <mergeCell ref="H94:H95"/>
    <mergeCell ref="I94:J95"/>
    <mergeCell ref="K94:K95"/>
    <mergeCell ref="I96:J96"/>
    <mergeCell ref="I97:J97"/>
    <mergeCell ref="I102:J102"/>
    <mergeCell ref="I98:J98"/>
    <mergeCell ref="I99:J99"/>
    <mergeCell ref="I100:J100"/>
    <mergeCell ref="I101:J101"/>
    <mergeCell ref="A106:K106"/>
    <mergeCell ref="A107:K107"/>
    <mergeCell ref="A108:A110"/>
    <mergeCell ref="I108:J108"/>
    <mergeCell ref="B109:B110"/>
    <mergeCell ref="C109:C110"/>
    <mergeCell ref="E109:E110"/>
    <mergeCell ref="F109:F110"/>
    <mergeCell ref="G109:G110"/>
    <mergeCell ref="H109:H110"/>
    <mergeCell ref="I115:J115"/>
    <mergeCell ref="I116:J116"/>
    <mergeCell ref="I117:J117"/>
    <mergeCell ref="I109:J110"/>
    <mergeCell ref="K109:K110"/>
    <mergeCell ref="I111:J111"/>
    <mergeCell ref="I112:J112"/>
    <mergeCell ref="I113:J113"/>
    <mergeCell ref="I114:J114"/>
    <mergeCell ref="A136:K136"/>
    <mergeCell ref="A137:K137"/>
    <mergeCell ref="A138:A140"/>
    <mergeCell ref="I138:J138"/>
    <mergeCell ref="B139:B140"/>
    <mergeCell ref="C139:C140"/>
    <mergeCell ref="E139:E140"/>
    <mergeCell ref="F139:F140"/>
    <mergeCell ref="G139:G140"/>
    <mergeCell ref="H139:H140"/>
    <mergeCell ref="I145:J145"/>
    <mergeCell ref="I146:J146"/>
    <mergeCell ref="I147:J147"/>
    <mergeCell ref="I139:J140"/>
    <mergeCell ref="K139:K140"/>
    <mergeCell ref="I141:J141"/>
    <mergeCell ref="I142:J142"/>
    <mergeCell ref="I143:J143"/>
    <mergeCell ref="I144:J144"/>
    <mergeCell ref="A154:K154"/>
    <mergeCell ref="A156:A158"/>
    <mergeCell ref="I156:J156"/>
    <mergeCell ref="B157:B158"/>
    <mergeCell ref="C157:C158"/>
    <mergeCell ref="E157:E158"/>
    <mergeCell ref="F157:F158"/>
    <mergeCell ref="A155:K155"/>
    <mergeCell ref="G157:G158"/>
    <mergeCell ref="H157:H158"/>
    <mergeCell ref="I179:J179"/>
    <mergeCell ref="I175:J175"/>
    <mergeCell ref="I176:J176"/>
    <mergeCell ref="I177:J177"/>
    <mergeCell ref="I178:J178"/>
    <mergeCell ref="I165:J165"/>
    <mergeCell ref="I157:J158"/>
    <mergeCell ref="K157:K158"/>
    <mergeCell ref="I159:J159"/>
    <mergeCell ref="I164:J164"/>
    <mergeCell ref="I162:J162"/>
    <mergeCell ref="I163:J163"/>
    <mergeCell ref="I160:J160"/>
    <mergeCell ref="I161:J161"/>
    <mergeCell ref="A185:K185"/>
    <mergeCell ref="A186:K186"/>
    <mergeCell ref="A187:A189"/>
    <mergeCell ref="I187:J187"/>
    <mergeCell ref="B188:B189"/>
    <mergeCell ref="C188:C189"/>
    <mergeCell ref="E188:E189"/>
    <mergeCell ref="F188:F189"/>
    <mergeCell ref="G188:G189"/>
    <mergeCell ref="H188:H189"/>
    <mergeCell ref="I194:J194"/>
    <mergeCell ref="I195:J195"/>
    <mergeCell ref="I196:J196"/>
    <mergeCell ref="I188:J189"/>
    <mergeCell ref="K188:K189"/>
    <mergeCell ref="I190:J190"/>
    <mergeCell ref="I191:J191"/>
    <mergeCell ref="I192:J192"/>
    <mergeCell ref="I193:J193"/>
  </mergeCells>
  <printOptions/>
  <pageMargins left="0.9" right="0.32" top="1.68" bottom="0.58" header="0.69" footer="0.23"/>
  <pageSetup horizontalDpi="600" verticalDpi="600" orientation="landscape" paperSize="9" r:id="rId4"/>
  <headerFooter alignWithMargins="0">
    <oddHeader>&amp;C&amp;"Arial,Bold"&amp;16&amp;UWCC - Chlor-Alkali Industry
Mercury consumption and emissions in kg/year (absolute data)</oddHeader>
  </headerFooter>
  <rowBreaks count="1" manualBreakCount="1">
    <brk id="29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1"/>
  <sheetViews>
    <sheetView zoomScalePageLayoutView="0" workbookViewId="0" topLeftCell="A175">
      <selection activeCell="A191" sqref="A191:K191"/>
    </sheetView>
  </sheetViews>
  <sheetFormatPr defaultColWidth="9.140625" defaultRowHeight="12.75"/>
  <cols>
    <col min="1" max="1" width="28.28125" style="0" customWidth="1"/>
    <col min="4" max="4" width="10.57421875" style="0" customWidth="1"/>
    <col min="5" max="5" width="11.00390625" style="0" customWidth="1"/>
    <col min="6" max="6" width="10.8515625" style="0" customWidth="1"/>
    <col min="7" max="7" width="11.28125" style="0" customWidth="1"/>
    <col min="8" max="8" width="10.8515625" style="0" customWidth="1"/>
    <col min="10" max="10" width="4.421875" style="0" customWidth="1"/>
    <col min="11" max="11" width="10.140625" style="0" customWidth="1"/>
  </cols>
  <sheetData>
    <row r="1" spans="1:11" ht="18.75">
      <c r="A1" s="147" t="s">
        <v>26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ht="12.75">
      <c r="A2" s="150"/>
      <c r="B2" s="151"/>
      <c r="C2" s="151"/>
      <c r="D2" s="151"/>
      <c r="E2" s="151"/>
      <c r="F2" s="151"/>
      <c r="G2" s="151"/>
      <c r="H2" s="151"/>
      <c r="I2" s="151"/>
      <c r="J2" s="151"/>
      <c r="K2" s="152"/>
    </row>
    <row r="3" spans="1:11" ht="25.5">
      <c r="A3" s="153" t="s">
        <v>0</v>
      </c>
      <c r="B3" s="62" t="s">
        <v>1</v>
      </c>
      <c r="C3" s="62" t="s">
        <v>2</v>
      </c>
      <c r="D3" s="1" t="s">
        <v>3</v>
      </c>
      <c r="E3" s="1" t="s">
        <v>4</v>
      </c>
      <c r="F3" s="1" t="s">
        <v>22</v>
      </c>
      <c r="G3" s="1" t="s">
        <v>23</v>
      </c>
      <c r="H3" s="1" t="s">
        <v>24</v>
      </c>
      <c r="I3" s="156" t="s">
        <v>5</v>
      </c>
      <c r="J3" s="156"/>
      <c r="K3" s="61" t="s">
        <v>6</v>
      </c>
    </row>
    <row r="4" spans="1:11" ht="13.5" customHeight="1">
      <c r="A4" s="154"/>
      <c r="B4" s="157" t="s">
        <v>25</v>
      </c>
      <c r="C4" s="157" t="s">
        <v>7</v>
      </c>
      <c r="D4" s="2" t="s">
        <v>15</v>
      </c>
      <c r="E4" s="157" t="s">
        <v>15</v>
      </c>
      <c r="F4" s="157" t="s">
        <v>15</v>
      </c>
      <c r="G4" s="157" t="s">
        <v>15</v>
      </c>
      <c r="H4" s="157" t="s">
        <v>15</v>
      </c>
      <c r="I4" s="164" t="s">
        <v>15</v>
      </c>
      <c r="J4" s="165"/>
      <c r="K4" s="144" t="s">
        <v>15</v>
      </c>
    </row>
    <row r="5" spans="1:11" ht="13.5" thickBot="1">
      <c r="A5" s="155"/>
      <c r="B5" s="158"/>
      <c r="C5" s="158"/>
      <c r="D5" s="52" t="s">
        <v>9</v>
      </c>
      <c r="E5" s="158"/>
      <c r="F5" s="158"/>
      <c r="G5" s="158"/>
      <c r="H5" s="158"/>
      <c r="I5" s="166"/>
      <c r="J5" s="167"/>
      <c r="K5" s="145"/>
    </row>
    <row r="6" spans="1:11" ht="12.75">
      <c r="A6" s="48" t="s">
        <v>10</v>
      </c>
      <c r="B6" s="15">
        <f>Absolute!B6</f>
        <v>53</v>
      </c>
      <c r="C6" s="29">
        <f>Absolute!C6</f>
        <v>6298</v>
      </c>
      <c r="D6" s="16">
        <f>Absolute!D6/$C6</f>
        <v>-27.62194347411877</v>
      </c>
      <c r="E6" s="16">
        <f>Absolute!E6/$C6</f>
        <v>23.51762464274373</v>
      </c>
      <c r="F6" s="16">
        <f>Absolute!F6/$C6</f>
        <v>0.09765004763416958</v>
      </c>
      <c r="G6" s="16">
        <f>Absolute!G6/$C6</f>
        <v>0.11051127342013338</v>
      </c>
      <c r="H6" s="16">
        <f>Absolute!H6/$C6</f>
        <v>0.9107653223245474</v>
      </c>
      <c r="I6" s="179">
        <f>SUM(F6:H6)</f>
        <v>1.1189266433788503</v>
      </c>
      <c r="J6" s="179"/>
      <c r="K6" s="50">
        <f>Absolute!K6/$C6</f>
        <v>22.493013655128614</v>
      </c>
    </row>
    <row r="7" spans="1:11" ht="25.5">
      <c r="A7" s="17" t="s">
        <v>31</v>
      </c>
      <c r="B7" s="3">
        <f>Absolute!B7</f>
        <v>10</v>
      </c>
      <c r="C7" s="4">
        <f>Absolute!C7</f>
        <v>1263.31</v>
      </c>
      <c r="D7" s="5">
        <f>Absolute!D7/$C7</f>
        <v>93.01992385083629</v>
      </c>
      <c r="E7" s="5">
        <f>Absolute!E7/$C7</f>
        <v>26.714741433219086</v>
      </c>
      <c r="F7" s="5">
        <f>Absolute!F7/$C7</f>
        <v>0.11446121696179085</v>
      </c>
      <c r="G7" s="5">
        <f>Absolute!G7/$C7</f>
        <v>0.03934109600968884</v>
      </c>
      <c r="H7" s="5">
        <f>Absolute!H7/$C7</f>
        <v>3.5722823376685056</v>
      </c>
      <c r="I7" s="180">
        <f>SUM(F7:H7)</f>
        <v>3.726084650639985</v>
      </c>
      <c r="J7" s="180"/>
      <c r="K7" s="18">
        <f>Absolute!K7/$C7</f>
        <v>2.45149646563393</v>
      </c>
    </row>
    <row r="8" spans="1:11" ht="12.75">
      <c r="A8" s="17" t="s">
        <v>11</v>
      </c>
      <c r="B8" s="3">
        <f>Absolute!B8</f>
        <v>16</v>
      </c>
      <c r="C8" s="3">
        <f>Absolute!C8</f>
        <v>581</v>
      </c>
      <c r="D8" s="5">
        <f>Absolute!D8/$C8</f>
        <v>80.72289156626506</v>
      </c>
      <c r="E8" s="5">
        <f>Absolute!E8/$C8</f>
        <v>88.67469879518072</v>
      </c>
      <c r="F8" s="1" t="s">
        <v>30</v>
      </c>
      <c r="G8" s="5">
        <f>Absolute!G8/$C8</f>
        <v>0.01125645438898451</v>
      </c>
      <c r="H8" s="1" t="s">
        <v>30</v>
      </c>
      <c r="I8" s="180">
        <f>Absolute!I8/Absolute!C8</f>
        <v>16.185886402753873</v>
      </c>
      <c r="J8" s="180"/>
      <c r="K8" s="11" t="s">
        <v>30</v>
      </c>
    </row>
    <row r="9" spans="1:11" ht="12.75">
      <c r="A9" s="17" t="s">
        <v>20</v>
      </c>
      <c r="B9" s="3">
        <f>Absolute!B9</f>
        <v>6</v>
      </c>
      <c r="C9" s="3">
        <f>Absolute!C9</f>
        <v>442</v>
      </c>
      <c r="D9" s="5">
        <f>Absolute!D9/$C9</f>
        <v>23.16289592760181</v>
      </c>
      <c r="E9" s="5">
        <f>Absolute!E9/$C9</f>
        <v>37.4683257918552</v>
      </c>
      <c r="F9" s="5">
        <f>Absolute!F9/$C9</f>
        <v>0.0909502262443439</v>
      </c>
      <c r="G9" s="5">
        <f>Absolute!G9/$C9</f>
        <v>0.15475113122171946</v>
      </c>
      <c r="H9" s="5">
        <f>Absolute!H9/$C9</f>
        <v>4.520361990950226</v>
      </c>
      <c r="I9" s="180">
        <f>Absolute!I9/Absolute!C9</f>
        <v>4.7660633484162895</v>
      </c>
      <c r="J9" s="180"/>
      <c r="K9" s="18">
        <f>Absolute!K9/$C9</f>
        <v>5.590497737556561</v>
      </c>
    </row>
    <row r="10" spans="1:11" ht="12.75">
      <c r="A10" s="17"/>
      <c r="B10" s="3"/>
      <c r="C10" s="3"/>
      <c r="D10" s="3"/>
      <c r="E10" s="3"/>
      <c r="F10" s="3"/>
      <c r="G10" s="3"/>
      <c r="H10" s="3"/>
      <c r="I10" s="139"/>
      <c r="J10" s="139"/>
      <c r="K10" s="27"/>
    </row>
    <row r="11" spans="1:11" ht="12.75">
      <c r="A11" s="17"/>
      <c r="B11" s="3"/>
      <c r="C11" s="3"/>
      <c r="D11" s="3"/>
      <c r="E11" s="3"/>
      <c r="F11" s="3"/>
      <c r="G11" s="3"/>
      <c r="H11" s="3"/>
      <c r="I11" s="139"/>
      <c r="J11" s="139"/>
      <c r="K11" s="27"/>
    </row>
    <row r="12" spans="1:11" ht="13.5" thickBot="1">
      <c r="A12" s="19" t="s">
        <v>12</v>
      </c>
      <c r="B12" s="28">
        <f>SUM(B6:B11)</f>
        <v>85</v>
      </c>
      <c r="C12" s="28">
        <f>SUM(C6:C11)</f>
        <v>8584.31</v>
      </c>
      <c r="D12" s="22">
        <f>Absolute!D12/C12</f>
        <v>0.08014622025532629</v>
      </c>
      <c r="E12" s="22">
        <f>Absolute!E12/C12</f>
        <v>29.11637627252511</v>
      </c>
      <c r="F12" s="22"/>
      <c r="G12" s="22">
        <f>Absolute!G12/C12</f>
        <v>0.09559766597431826</v>
      </c>
      <c r="H12" s="22"/>
      <c r="I12" s="181">
        <f>Absolute!I12/C12</f>
        <v>2.710153757261795</v>
      </c>
      <c r="J12" s="181">
        <f>Absolute!J12/Absolute!$C12</f>
        <v>0</v>
      </c>
      <c r="K12" s="26"/>
    </row>
    <row r="14" ht="12.75">
      <c r="A14" s="43" t="str">
        <f>Absolute!A14</f>
        <v>*(1) no data reported for the Indian plants</v>
      </c>
    </row>
    <row r="15" ht="13.5" thickBot="1"/>
    <row r="16" spans="1:11" ht="18.75">
      <c r="A16" s="147" t="s">
        <v>29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9"/>
    </row>
    <row r="17" spans="1:11" ht="12.75">
      <c r="A17" s="150"/>
      <c r="B17" s="151"/>
      <c r="C17" s="151"/>
      <c r="D17" s="151"/>
      <c r="E17" s="151"/>
      <c r="F17" s="151"/>
      <c r="G17" s="151"/>
      <c r="H17" s="151"/>
      <c r="I17" s="151"/>
      <c r="J17" s="151"/>
      <c r="K17" s="152"/>
    </row>
    <row r="18" spans="1:11" ht="25.5">
      <c r="A18" s="153" t="s">
        <v>0</v>
      </c>
      <c r="B18" s="62" t="s">
        <v>1</v>
      </c>
      <c r="C18" s="62" t="s">
        <v>2</v>
      </c>
      <c r="D18" s="1" t="s">
        <v>3</v>
      </c>
      <c r="E18" s="1" t="s">
        <v>4</v>
      </c>
      <c r="F18" s="1" t="s">
        <v>22</v>
      </c>
      <c r="G18" s="1" t="s">
        <v>23</v>
      </c>
      <c r="H18" s="1" t="s">
        <v>24</v>
      </c>
      <c r="I18" s="156" t="s">
        <v>5</v>
      </c>
      <c r="J18" s="156"/>
      <c r="K18" s="61" t="s">
        <v>6</v>
      </c>
    </row>
    <row r="19" spans="1:11" ht="13.5" customHeight="1">
      <c r="A19" s="154"/>
      <c r="B19" s="157" t="s">
        <v>25</v>
      </c>
      <c r="C19" s="157" t="s">
        <v>7</v>
      </c>
      <c r="D19" s="2" t="s">
        <v>15</v>
      </c>
      <c r="E19" s="157" t="s">
        <v>15</v>
      </c>
      <c r="F19" s="157" t="s">
        <v>15</v>
      </c>
      <c r="G19" s="157" t="s">
        <v>15</v>
      </c>
      <c r="H19" s="157" t="s">
        <v>15</v>
      </c>
      <c r="I19" s="164" t="s">
        <v>15</v>
      </c>
      <c r="J19" s="165"/>
      <c r="K19" s="144" t="s">
        <v>15</v>
      </c>
    </row>
    <row r="20" spans="1:11" ht="13.5" thickBot="1">
      <c r="A20" s="155"/>
      <c r="B20" s="158"/>
      <c r="C20" s="158"/>
      <c r="D20" s="52" t="s">
        <v>9</v>
      </c>
      <c r="E20" s="158"/>
      <c r="F20" s="158"/>
      <c r="G20" s="158"/>
      <c r="H20" s="158"/>
      <c r="I20" s="166"/>
      <c r="J20" s="167"/>
      <c r="K20" s="145"/>
    </row>
    <row r="21" spans="1:11" ht="12.75">
      <c r="A21" s="48" t="s">
        <v>10</v>
      </c>
      <c r="B21" s="15">
        <f>Absolute!B21</f>
        <v>51</v>
      </c>
      <c r="C21" s="29">
        <f>Absolute!C21</f>
        <v>6035</v>
      </c>
      <c r="D21" s="16">
        <f>Absolute!D21/$C21</f>
        <v>23.684341342170672</v>
      </c>
      <c r="E21" s="16">
        <f>Absolute!E21/$C21</f>
        <v>20.826180613090308</v>
      </c>
      <c r="F21" s="16">
        <f>Absolute!F21/$C21</f>
        <v>0.09958574979287489</v>
      </c>
      <c r="G21" s="16">
        <f>Absolute!G21/$C21</f>
        <v>0.11052195526097763</v>
      </c>
      <c r="H21" s="16">
        <f>Absolute!H21/$C21</f>
        <v>0.9304059652029826</v>
      </c>
      <c r="I21" s="179">
        <f>SUM(F21:H21)</f>
        <v>1.140513670256835</v>
      </c>
      <c r="J21" s="179"/>
      <c r="K21" s="50">
        <f>Absolute!K21/$C21</f>
        <v>20.049047224523612</v>
      </c>
    </row>
    <row r="22" spans="1:11" ht="25.5">
      <c r="A22" s="17" t="s">
        <v>31</v>
      </c>
      <c r="B22" s="3">
        <f>Absolute!B22</f>
        <v>10</v>
      </c>
      <c r="C22" s="4">
        <f>Absolute!C22</f>
        <v>1261</v>
      </c>
      <c r="D22" s="5">
        <f>Absolute!D22/$C22</f>
        <v>158.71744647105473</v>
      </c>
      <c r="E22" s="5">
        <f>Absolute!E22/$C22</f>
        <v>28.46930214115781</v>
      </c>
      <c r="F22" s="5">
        <f>Absolute!F22/$C22</f>
        <v>0.06708961141950832</v>
      </c>
      <c r="G22" s="5">
        <f>Absolute!G22/$C22</f>
        <v>0.03314829500396511</v>
      </c>
      <c r="H22" s="5">
        <f>Absolute!H22/$C22</f>
        <v>3.455035685963521</v>
      </c>
      <c r="I22" s="180">
        <f>SUM(F22:H22)</f>
        <v>3.5552735923869947</v>
      </c>
      <c r="J22" s="180"/>
      <c r="K22" s="18">
        <f>Absolute!K22/$C22</f>
        <v>2.5947660586835846</v>
      </c>
    </row>
    <row r="23" spans="1:11" ht="12.75">
      <c r="A23" s="17" t="s">
        <v>11</v>
      </c>
      <c r="B23" s="3">
        <f>Absolute!B23</f>
        <v>16</v>
      </c>
      <c r="C23" s="4">
        <f>Absolute!C23</f>
        <v>557</v>
      </c>
      <c r="D23" s="5">
        <f>Absolute!D23/$C23</f>
        <v>58.42010771992819</v>
      </c>
      <c r="E23" s="5">
        <f>Absolute!E23/$C23</f>
        <v>58.97666068222621</v>
      </c>
      <c r="F23" s="5">
        <f>Absolute!F23/$C23</f>
        <v>3.028725314183124</v>
      </c>
      <c r="G23" s="5">
        <f>Absolute!G23/$C23</f>
        <v>0.00718132854578097</v>
      </c>
      <c r="H23" s="5">
        <f>Absolute!H23/$C23</f>
        <v>7.771992818671454</v>
      </c>
      <c r="I23" s="180">
        <f>SUM(F23:H23)</f>
        <v>10.807899461400359</v>
      </c>
      <c r="J23" s="180"/>
      <c r="K23" s="18">
        <f>Absolute!K23/$C23</f>
        <v>5.468581687612208</v>
      </c>
    </row>
    <row r="24" spans="1:11" ht="12.75">
      <c r="A24" s="17" t="s">
        <v>20</v>
      </c>
      <c r="B24" s="3">
        <f>Absolute!B24</f>
        <v>6</v>
      </c>
      <c r="C24" s="4">
        <f>Absolute!C24</f>
        <v>428</v>
      </c>
      <c r="D24" s="5">
        <f>Absolute!D24/$C24</f>
        <v>62.677570093457945</v>
      </c>
      <c r="E24" s="5">
        <f>Absolute!E24/$C24</f>
        <v>25.322429906542055</v>
      </c>
      <c r="F24" s="5">
        <f>Absolute!F24/$C24</f>
        <v>0.06939252336448598</v>
      </c>
      <c r="G24" s="5">
        <f>Absolute!G24/$C24</f>
        <v>0.25116822429906543</v>
      </c>
      <c r="H24" s="5">
        <f>Absolute!H24/$C24</f>
        <v>3.5514018691588785</v>
      </c>
      <c r="I24" s="180">
        <f>SUM(F24:H24)</f>
        <v>3.87196261682243</v>
      </c>
      <c r="J24" s="180"/>
      <c r="K24" s="18">
        <f>Absolute!K24/$C24</f>
        <v>5.644859813084112</v>
      </c>
    </row>
    <row r="25" spans="1:11" ht="12.75">
      <c r="A25" s="17"/>
      <c r="B25" s="3"/>
      <c r="C25" s="3"/>
      <c r="D25" s="5"/>
      <c r="E25" s="5"/>
      <c r="F25" s="5"/>
      <c r="G25" s="5"/>
      <c r="H25" s="5"/>
      <c r="I25" s="180"/>
      <c r="J25" s="180"/>
      <c r="K25" s="18"/>
    </row>
    <row r="26" spans="1:11" ht="12.75">
      <c r="A26" s="25"/>
      <c r="B26" s="3"/>
      <c r="C26" s="3"/>
      <c r="D26" s="5"/>
      <c r="E26" s="5"/>
      <c r="F26" s="5"/>
      <c r="G26" s="5"/>
      <c r="H26" s="5"/>
      <c r="I26" s="180"/>
      <c r="J26" s="180"/>
      <c r="K26" s="18"/>
    </row>
    <row r="27" spans="1:11" ht="13.5" thickBot="1">
      <c r="A27" s="19" t="s">
        <v>12</v>
      </c>
      <c r="B27" s="20">
        <f>SUM(B21:B26)</f>
        <v>83</v>
      </c>
      <c r="C27" s="21">
        <f>SUM(C21:C26)</f>
        <v>8281</v>
      </c>
      <c r="D27" s="22">
        <f>Absolute!D27/C27</f>
        <v>48.598442217123534</v>
      </c>
      <c r="E27" s="22">
        <f>Absolute!E27/C27</f>
        <v>24.788526747977297</v>
      </c>
      <c r="F27" s="22">
        <f>Absolute!F27/C27</f>
        <v>0.2900978142736384</v>
      </c>
      <c r="G27" s="22">
        <f>Absolute!G27/C27</f>
        <v>0.09905808477237048</v>
      </c>
      <c r="H27" s="22">
        <f>Absolute!H27/C27</f>
        <v>1.9104939017026927</v>
      </c>
      <c r="I27" s="163">
        <f>Absolute!I27/C27</f>
        <v>2.299649800748702</v>
      </c>
      <c r="J27" s="163">
        <f>Absolute!J27/Absolute!$C27</f>
        <v>0</v>
      </c>
      <c r="K27" s="26">
        <f>Absolute!K27/C27</f>
        <v>15.665982369279073</v>
      </c>
    </row>
    <row r="29" ht="13.5" thickBot="1"/>
    <row r="30" spans="1:11" ht="18.75">
      <c r="A30" s="147" t="s">
        <v>28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9"/>
    </row>
    <row r="31" spans="1:11" ht="12.75">
      <c r="A31" s="150"/>
      <c r="B31" s="151"/>
      <c r="C31" s="151"/>
      <c r="D31" s="151"/>
      <c r="E31" s="151"/>
      <c r="F31" s="151"/>
      <c r="G31" s="151"/>
      <c r="H31" s="151"/>
      <c r="I31" s="151"/>
      <c r="J31" s="151"/>
      <c r="K31" s="152"/>
    </row>
    <row r="32" spans="1:11" ht="25.5">
      <c r="A32" s="153" t="s">
        <v>0</v>
      </c>
      <c r="B32" s="62" t="s">
        <v>1</v>
      </c>
      <c r="C32" s="62" t="s">
        <v>2</v>
      </c>
      <c r="D32" s="1" t="s">
        <v>3</v>
      </c>
      <c r="E32" s="1" t="s">
        <v>4</v>
      </c>
      <c r="F32" s="1" t="s">
        <v>22</v>
      </c>
      <c r="G32" s="1" t="s">
        <v>23</v>
      </c>
      <c r="H32" s="1" t="s">
        <v>24</v>
      </c>
      <c r="I32" s="156" t="s">
        <v>5</v>
      </c>
      <c r="J32" s="156"/>
      <c r="K32" s="61" t="s">
        <v>6</v>
      </c>
    </row>
    <row r="33" spans="1:11" ht="13.5" customHeight="1">
      <c r="A33" s="154"/>
      <c r="B33" s="157" t="s">
        <v>25</v>
      </c>
      <c r="C33" s="157" t="s">
        <v>7</v>
      </c>
      <c r="D33" s="2" t="s">
        <v>15</v>
      </c>
      <c r="E33" s="157" t="s">
        <v>15</v>
      </c>
      <c r="F33" s="157" t="s">
        <v>15</v>
      </c>
      <c r="G33" s="157" t="s">
        <v>15</v>
      </c>
      <c r="H33" s="157" t="s">
        <v>15</v>
      </c>
      <c r="I33" s="164" t="s">
        <v>15</v>
      </c>
      <c r="J33" s="165"/>
      <c r="K33" s="144" t="s">
        <v>15</v>
      </c>
    </row>
    <row r="34" spans="1:11" ht="13.5" thickBot="1">
      <c r="A34" s="155"/>
      <c r="B34" s="158"/>
      <c r="C34" s="158"/>
      <c r="D34" s="52" t="s">
        <v>9</v>
      </c>
      <c r="E34" s="158"/>
      <c r="F34" s="158"/>
      <c r="G34" s="158"/>
      <c r="H34" s="158"/>
      <c r="I34" s="166"/>
      <c r="J34" s="167"/>
      <c r="K34" s="145"/>
    </row>
    <row r="35" spans="1:11" ht="12.75">
      <c r="A35" s="48" t="s">
        <v>10</v>
      </c>
      <c r="B35" s="15">
        <f>Absolute!B35</f>
        <v>50</v>
      </c>
      <c r="C35" s="29">
        <f>Absolute!C35</f>
        <v>5927</v>
      </c>
      <c r="D35" s="16">
        <f>Absolute!D35/$C35</f>
        <v>33.57027163826557</v>
      </c>
      <c r="E35" s="16">
        <f>Absolute!E35/$C35</f>
        <v>19.629998312805803</v>
      </c>
      <c r="F35" s="16">
        <f>Absolute!F35/$C35</f>
        <v>0.08503458748101907</v>
      </c>
      <c r="G35" s="16">
        <f>Absolute!G35/$C35</f>
        <v>0.10021933524548675</v>
      </c>
      <c r="H35" s="16">
        <f>Absolute!H35/$C35</f>
        <v>0.9038299308250379</v>
      </c>
      <c r="I35" s="179">
        <f>SUM(F35:H35)</f>
        <v>1.0890838535515437</v>
      </c>
      <c r="J35" s="179"/>
      <c r="K35" s="50">
        <f>Absolute!K35/$C35</f>
        <v>9.954277037286992</v>
      </c>
    </row>
    <row r="36" spans="1:11" ht="25.5">
      <c r="A36" s="17" t="s">
        <v>31</v>
      </c>
      <c r="B36" s="3">
        <f>Absolute!B36</f>
        <v>10</v>
      </c>
      <c r="C36" s="4">
        <f>Absolute!C36</f>
        <v>1271</v>
      </c>
      <c r="D36" s="5">
        <f>Absolute!D36/$C36</f>
        <v>27.116443745082613</v>
      </c>
      <c r="E36" s="5">
        <f>Absolute!E36/$C36</f>
        <v>10.09441384736428</v>
      </c>
      <c r="F36" s="5">
        <f>Absolute!F36/$C36</f>
        <v>0.09472856018882769</v>
      </c>
      <c r="G36" s="5">
        <f>Absolute!G36/$C36</f>
        <v>0.03485444531864673</v>
      </c>
      <c r="H36" s="5">
        <f>Absolute!H36/$C36</f>
        <v>3.2122738001573565</v>
      </c>
      <c r="I36" s="180">
        <f>SUM(F36:H36)</f>
        <v>3.341856805664831</v>
      </c>
      <c r="J36" s="180"/>
      <c r="K36" s="18">
        <f>Absolute!K36/$C36</f>
        <v>1.91345397324941</v>
      </c>
    </row>
    <row r="37" spans="1:11" ht="12.75">
      <c r="A37" s="17" t="s">
        <v>11</v>
      </c>
      <c r="B37" s="3">
        <f>Absolute!B37</f>
        <v>14</v>
      </c>
      <c r="C37" s="4">
        <f>Absolute!C37</f>
        <v>490</v>
      </c>
      <c r="D37" s="5">
        <f>Absolute!D37/$C37</f>
        <v>38.51020408163265</v>
      </c>
      <c r="E37" s="5">
        <f>Absolute!E37/$C37</f>
        <v>48.61224489795919</v>
      </c>
      <c r="F37" s="5">
        <f>Absolute!F37/$C37</f>
        <v>1.6</v>
      </c>
      <c r="G37" s="5">
        <f>Absolute!G37/$C37</f>
        <v>0.022448979591836733</v>
      </c>
      <c r="H37" s="5">
        <f>Absolute!H37/$C37</f>
        <v>6.144897959183673</v>
      </c>
      <c r="I37" s="180">
        <f>SUM(F37:H37)</f>
        <v>7.7673469387755105</v>
      </c>
      <c r="J37" s="180"/>
      <c r="K37" s="18">
        <f>Absolute!K37/$C37</f>
        <v>12.322448979591837</v>
      </c>
    </row>
    <row r="38" spans="1:11" ht="12.75">
      <c r="A38" s="17" t="s">
        <v>20</v>
      </c>
      <c r="B38" s="3">
        <f>Absolute!B38</f>
        <v>6</v>
      </c>
      <c r="C38" s="4">
        <f>Absolute!C38</f>
        <v>436</v>
      </c>
      <c r="D38" s="5">
        <f>Absolute!D38/$C38</f>
        <v>25.69954128440367</v>
      </c>
      <c r="E38" s="5">
        <f>Absolute!E38/$C38</f>
        <v>15.61697247706422</v>
      </c>
      <c r="F38" s="5">
        <f>Absolute!F38/$C38</f>
        <v>0.0896788990825688</v>
      </c>
      <c r="G38" s="5">
        <f>Absolute!G38/$C38</f>
        <v>0.017889908256880735</v>
      </c>
      <c r="H38" s="5">
        <f>Absolute!H38/$C38</f>
        <v>4.0504587155963305</v>
      </c>
      <c r="I38" s="180">
        <f>SUM(F38:H38)</f>
        <v>4.15802752293578</v>
      </c>
      <c r="J38" s="180"/>
      <c r="K38" s="18">
        <f>Absolute!K38/$C38</f>
        <v>4.889908256880734</v>
      </c>
    </row>
    <row r="39" spans="1:11" ht="12.75">
      <c r="A39" s="17"/>
      <c r="B39" s="3"/>
      <c r="C39" s="3"/>
      <c r="D39" s="5"/>
      <c r="E39" s="5"/>
      <c r="F39" s="5"/>
      <c r="G39" s="5"/>
      <c r="H39" s="5"/>
      <c r="I39" s="180"/>
      <c r="J39" s="180"/>
      <c r="K39" s="18"/>
    </row>
    <row r="40" spans="1:11" ht="12.75">
      <c r="A40" s="17"/>
      <c r="B40" s="3"/>
      <c r="C40" s="3"/>
      <c r="D40" s="5"/>
      <c r="E40" s="5"/>
      <c r="F40" s="5"/>
      <c r="G40" s="5"/>
      <c r="H40" s="5"/>
      <c r="I40" s="180"/>
      <c r="J40" s="180"/>
      <c r="K40" s="18"/>
    </row>
    <row r="41" spans="1:11" ht="13.5" thickBot="1">
      <c r="A41" s="19" t="s">
        <v>12</v>
      </c>
      <c r="B41" s="20">
        <f>SUM(B35:B40)</f>
        <v>80</v>
      </c>
      <c r="C41" s="21">
        <f>SUM(C35:C40)</f>
        <v>8124</v>
      </c>
      <c r="D41" s="22">
        <f>Absolute!D41/C41</f>
        <v>32.436115214180205</v>
      </c>
      <c r="E41" s="23">
        <f>Absolute!E41/C41</f>
        <v>19.670851797144262</v>
      </c>
      <c r="F41" s="23">
        <f>Absolute!F41/C41</f>
        <v>0.17817577548005908</v>
      </c>
      <c r="G41" s="23">
        <f>Absolute!G41/C41</f>
        <v>0.08088380108321024</v>
      </c>
      <c r="H41" s="23">
        <f>Absolute!H41/C41</f>
        <v>1.7499753815854258</v>
      </c>
      <c r="I41" s="163">
        <f>Absolute!I41/C41</f>
        <v>2.0090349581486953</v>
      </c>
      <c r="J41" s="163">
        <f>Absolute!J41/Absolute!$C41</f>
        <v>0</v>
      </c>
      <c r="K41" s="24">
        <f>Absolute!K41/C41</f>
        <v>8.567331363860168</v>
      </c>
    </row>
    <row r="43" ht="13.5" thickBot="1"/>
    <row r="44" spans="1:11" ht="18.75">
      <c r="A44" s="147" t="s">
        <v>27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9"/>
    </row>
    <row r="45" spans="1:11" ht="12.75">
      <c r="A45" s="150"/>
      <c r="B45" s="151"/>
      <c r="C45" s="151"/>
      <c r="D45" s="151"/>
      <c r="E45" s="151"/>
      <c r="F45" s="151"/>
      <c r="G45" s="151"/>
      <c r="H45" s="151"/>
      <c r="I45" s="151"/>
      <c r="J45" s="151"/>
      <c r="K45" s="152"/>
    </row>
    <row r="46" spans="1:11" ht="25.5">
      <c r="A46" s="153" t="s">
        <v>0</v>
      </c>
      <c r="B46" s="62" t="s">
        <v>1</v>
      </c>
      <c r="C46" s="62" t="s">
        <v>2</v>
      </c>
      <c r="D46" s="1" t="s">
        <v>3</v>
      </c>
      <c r="E46" s="1" t="s">
        <v>4</v>
      </c>
      <c r="F46" s="1" t="s">
        <v>22</v>
      </c>
      <c r="G46" s="1" t="s">
        <v>23</v>
      </c>
      <c r="H46" s="1" t="s">
        <v>24</v>
      </c>
      <c r="I46" s="156" t="s">
        <v>5</v>
      </c>
      <c r="J46" s="156"/>
      <c r="K46" s="61" t="s">
        <v>6</v>
      </c>
    </row>
    <row r="47" spans="1:11" ht="13.5" customHeight="1">
      <c r="A47" s="154"/>
      <c r="B47" s="157" t="s">
        <v>25</v>
      </c>
      <c r="C47" s="157" t="s">
        <v>7</v>
      </c>
      <c r="D47" s="2" t="s">
        <v>15</v>
      </c>
      <c r="E47" s="157" t="s">
        <v>15</v>
      </c>
      <c r="F47" s="157" t="s">
        <v>15</v>
      </c>
      <c r="G47" s="157" t="s">
        <v>15</v>
      </c>
      <c r="H47" s="157" t="s">
        <v>15</v>
      </c>
      <c r="I47" s="164" t="s">
        <v>15</v>
      </c>
      <c r="J47" s="165"/>
      <c r="K47" s="144" t="s">
        <v>15</v>
      </c>
    </row>
    <row r="48" spans="1:11" ht="13.5" thickBot="1">
      <c r="A48" s="155"/>
      <c r="B48" s="158"/>
      <c r="C48" s="158"/>
      <c r="D48" s="52" t="s">
        <v>9</v>
      </c>
      <c r="E48" s="158"/>
      <c r="F48" s="158"/>
      <c r="G48" s="158"/>
      <c r="H48" s="158"/>
      <c r="I48" s="166"/>
      <c r="J48" s="167"/>
      <c r="K48" s="145"/>
    </row>
    <row r="49" spans="1:11" ht="12.75">
      <c r="A49" s="48" t="s">
        <v>10</v>
      </c>
      <c r="B49" s="15">
        <f>Absolute!B49</f>
        <v>47</v>
      </c>
      <c r="C49" s="29">
        <f>Absolute!C49</f>
        <v>5824</v>
      </c>
      <c r="D49" s="16">
        <f>Absolute!D49/$C49</f>
        <v>27.841861263736263</v>
      </c>
      <c r="E49" s="16">
        <f>Absolute!E49/$C49</f>
        <v>25.176339285714285</v>
      </c>
      <c r="F49" s="16">
        <f>Absolute!F49/$C49</f>
        <v>0.07022664835164835</v>
      </c>
      <c r="G49" s="16">
        <f>Absolute!G49/$C49</f>
        <v>0.12053571428571429</v>
      </c>
      <c r="H49" s="16">
        <f>Absolute!H49/$C49</f>
        <v>0.8555975274725275</v>
      </c>
      <c r="I49" s="179">
        <f>SUM(F49:H49)</f>
        <v>1.04635989010989</v>
      </c>
      <c r="J49" s="179"/>
      <c r="K49" s="50">
        <f>Absolute!K49/$C49</f>
        <v>14.932348901098901</v>
      </c>
    </row>
    <row r="50" spans="1:11" ht="25.5">
      <c r="A50" s="17" t="s">
        <v>31</v>
      </c>
      <c r="B50" s="3">
        <f>Absolute!B50</f>
        <v>9</v>
      </c>
      <c r="C50" s="4">
        <f>Absolute!C50</f>
        <v>1138</v>
      </c>
      <c r="D50" s="5">
        <f>Absolute!D50/$C50</f>
        <v>25.442003514938488</v>
      </c>
      <c r="E50" s="5">
        <f>Absolute!E50/$C50</f>
        <v>7.897188049209139</v>
      </c>
      <c r="F50" s="5">
        <f>Absolute!F50/$C50</f>
        <v>0.10536028119507909</v>
      </c>
      <c r="G50" s="5">
        <f>Absolute!G50/$C50</f>
        <v>0.03523725834797891</v>
      </c>
      <c r="H50" s="5">
        <f>Absolute!H50/$C50</f>
        <v>2.933304042179262</v>
      </c>
      <c r="I50" s="180">
        <f>SUM(F50:H50)</f>
        <v>3.07390158172232</v>
      </c>
      <c r="J50" s="180"/>
      <c r="K50" s="18">
        <f>Absolute!K50/$C50</f>
        <v>3.305799648506151</v>
      </c>
    </row>
    <row r="51" spans="1:11" ht="12.75">
      <c r="A51" s="17" t="s">
        <v>11</v>
      </c>
      <c r="B51" s="3">
        <f>Absolute!B51</f>
        <v>12</v>
      </c>
      <c r="C51" s="4">
        <f>Absolute!C51</f>
        <v>428</v>
      </c>
      <c r="D51" s="5">
        <f>Absolute!D51/$C51</f>
        <v>24.299065420560748</v>
      </c>
      <c r="E51" s="5">
        <f>Absolute!E51/$C51</f>
        <v>33.808411214953274</v>
      </c>
      <c r="F51" s="5">
        <f>Absolute!F51/$C51</f>
        <v>1.5023364485981308</v>
      </c>
      <c r="G51" s="5">
        <f>Absolute!G51/$C51</f>
        <v>0.016355140186915886</v>
      </c>
      <c r="H51" s="5">
        <f>Absolute!H51/$C51</f>
        <v>2.4345794392523366</v>
      </c>
      <c r="I51" s="180">
        <f>SUM(F51:H51)</f>
        <v>3.953271028037383</v>
      </c>
      <c r="J51" s="180"/>
      <c r="K51" s="18">
        <f>Absolute!K51/$C51</f>
        <v>7.894859813084112</v>
      </c>
    </row>
    <row r="52" spans="1:11" ht="25.5">
      <c r="A52" s="17" t="s">
        <v>21</v>
      </c>
      <c r="B52" s="3">
        <f>Absolute!B52</f>
        <v>7</v>
      </c>
      <c r="C52" s="4">
        <f>Absolute!C52</f>
        <v>451</v>
      </c>
      <c r="D52" s="5">
        <f>Absolute!D52/$C52</f>
        <v>57.57427937915743</v>
      </c>
      <c r="E52" s="5">
        <f>Absolute!E52/$C52</f>
        <v>14.682926829268293</v>
      </c>
      <c r="F52" s="5">
        <f>Absolute!F52/$C52</f>
        <v>0.09778270509977828</v>
      </c>
      <c r="G52" s="5">
        <f>Absolute!G52/$C52</f>
        <v>0.017738359201773836</v>
      </c>
      <c r="H52" s="5">
        <f>Absolute!H52/$C52</f>
        <v>4.022172949002218</v>
      </c>
      <c r="I52" s="180">
        <f>SUM(F52:H52)</f>
        <v>4.137694013303769</v>
      </c>
      <c r="J52" s="180"/>
      <c r="K52" s="18">
        <f>Absolute!K52/$C52</f>
        <v>6.106430155210643</v>
      </c>
    </row>
    <row r="53" spans="1:11" ht="12.75">
      <c r="A53" s="48" t="s">
        <v>14</v>
      </c>
      <c r="B53" s="15">
        <f>Absolute!B53</f>
        <v>3</v>
      </c>
      <c r="C53" s="15">
        <f>Absolute!C53</f>
        <v>430</v>
      </c>
      <c r="D53" s="44" t="s">
        <v>33</v>
      </c>
      <c r="E53" s="44" t="s">
        <v>33</v>
      </c>
      <c r="F53" s="5">
        <f>Absolute!F53/$C53</f>
        <v>0.336046511627907</v>
      </c>
      <c r="G53" s="5">
        <f>Absolute!G53/$C53</f>
        <v>0.03953488372093023</v>
      </c>
      <c r="H53" s="5">
        <f>Absolute!H53/$C53</f>
        <v>1.1281395348837209</v>
      </c>
      <c r="I53" s="179">
        <f>SUM(F53:H53)</f>
        <v>1.503720930232558</v>
      </c>
      <c r="J53" s="179"/>
      <c r="K53" s="18">
        <f>Absolute!K53/$C53</f>
        <v>45.10697674418605</v>
      </c>
    </row>
    <row r="54" spans="1:11" ht="12.75">
      <c r="A54" s="17"/>
      <c r="B54" s="3"/>
      <c r="C54" s="3"/>
      <c r="D54" s="5"/>
      <c r="E54" s="5"/>
      <c r="F54" s="5"/>
      <c r="G54" s="5"/>
      <c r="H54" s="5"/>
      <c r="I54" s="180"/>
      <c r="J54" s="180"/>
      <c r="K54" s="18"/>
    </row>
    <row r="55" spans="1:11" ht="13.5" thickBot="1">
      <c r="A55" s="19" t="s">
        <v>12</v>
      </c>
      <c r="B55" s="20">
        <f>SUM(B49:B54)</f>
        <v>78</v>
      </c>
      <c r="C55" s="21">
        <f>SUM(C49:C54)</f>
        <v>8271</v>
      </c>
      <c r="D55" s="22">
        <f>Absolute!D55/(C55-C53)</f>
        <v>29.01033031501084</v>
      </c>
      <c r="E55" s="23">
        <f>Absolute!E55/(C55-C53)</f>
        <v>22.53615610253794</v>
      </c>
      <c r="F55" s="23">
        <f>Absolute!F55/C55</f>
        <v>0.16449038810301053</v>
      </c>
      <c r="G55" s="23">
        <f>Absolute!G55/C55</f>
        <v>0.09359206867367913</v>
      </c>
      <c r="H55" s="23">
        <f>Absolute!H55/C55</f>
        <v>1.4100108813928183</v>
      </c>
      <c r="I55" s="163">
        <f>Absolute!I55/C55</f>
        <v>1.668093338169508</v>
      </c>
      <c r="J55" s="163">
        <f>Absolute!J55/Absolute!$C55</f>
        <v>0</v>
      </c>
      <c r="K55" s="24">
        <f>Absolute!K55/C55</f>
        <v>14.055978720831822</v>
      </c>
    </row>
    <row r="57" ht="12.75">
      <c r="A57" s="43" t="str">
        <f>Absolute!A57</f>
        <v>*(2) no data reported for the 3 Russian plants</v>
      </c>
    </row>
    <row r="58" ht="13.5" thickBot="1"/>
    <row r="59" spans="1:11" ht="18.75">
      <c r="A59" s="147" t="s">
        <v>34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9"/>
    </row>
    <row r="60" spans="1:11" ht="12.75">
      <c r="A60" s="150"/>
      <c r="B60" s="151"/>
      <c r="C60" s="151"/>
      <c r="D60" s="151"/>
      <c r="E60" s="151"/>
      <c r="F60" s="151"/>
      <c r="G60" s="151"/>
      <c r="H60" s="151"/>
      <c r="I60" s="151"/>
      <c r="J60" s="151"/>
      <c r="K60" s="152"/>
    </row>
    <row r="61" spans="1:11" ht="25.5">
      <c r="A61" s="153" t="s">
        <v>0</v>
      </c>
      <c r="B61" s="62" t="s">
        <v>1</v>
      </c>
      <c r="C61" s="62" t="s">
        <v>2</v>
      </c>
      <c r="D61" s="1" t="s">
        <v>3</v>
      </c>
      <c r="E61" s="1" t="s">
        <v>4</v>
      </c>
      <c r="F61" s="1" t="s">
        <v>22</v>
      </c>
      <c r="G61" s="1" t="s">
        <v>23</v>
      </c>
      <c r="H61" s="1" t="s">
        <v>24</v>
      </c>
      <c r="I61" s="156" t="s">
        <v>5</v>
      </c>
      <c r="J61" s="156"/>
      <c r="K61" s="61" t="s">
        <v>6</v>
      </c>
    </row>
    <row r="62" spans="1:11" ht="13.5" customHeight="1">
      <c r="A62" s="154"/>
      <c r="B62" s="157" t="s">
        <v>25</v>
      </c>
      <c r="C62" s="157" t="s">
        <v>7</v>
      </c>
      <c r="D62" s="2" t="s">
        <v>15</v>
      </c>
      <c r="E62" s="157" t="s">
        <v>15</v>
      </c>
      <c r="F62" s="157" t="s">
        <v>15</v>
      </c>
      <c r="G62" s="157" t="s">
        <v>15</v>
      </c>
      <c r="H62" s="157" t="s">
        <v>15</v>
      </c>
      <c r="I62" s="164" t="s">
        <v>15</v>
      </c>
      <c r="J62" s="165"/>
      <c r="K62" s="144" t="s">
        <v>15</v>
      </c>
    </row>
    <row r="63" spans="1:11" ht="13.5" thickBot="1">
      <c r="A63" s="155"/>
      <c r="B63" s="158"/>
      <c r="C63" s="158"/>
      <c r="D63" s="52" t="s">
        <v>9</v>
      </c>
      <c r="E63" s="158"/>
      <c r="F63" s="158"/>
      <c r="G63" s="158"/>
      <c r="H63" s="158"/>
      <c r="I63" s="166"/>
      <c r="J63" s="167"/>
      <c r="K63" s="145"/>
    </row>
    <row r="64" spans="1:11" ht="12.75">
      <c r="A64" s="48" t="str">
        <f>A49</f>
        <v>Europe</v>
      </c>
      <c r="B64" s="15">
        <f>Absolute!B64</f>
        <v>44</v>
      </c>
      <c r="C64" s="29">
        <f>Absolute!C64</f>
        <v>5413</v>
      </c>
      <c r="D64" s="16">
        <f>Absolute!D64/$C64</f>
        <v>4.058747459818955</v>
      </c>
      <c r="E64" s="16">
        <f>Absolute!E64/$C64</f>
        <v>22.67929059671162</v>
      </c>
      <c r="F64" s="16">
        <f>Absolute!F64/$C64</f>
        <v>0.07611306114908553</v>
      </c>
      <c r="G64" s="16">
        <f>Absolute!G64/$C64</f>
        <v>0.0910770367633475</v>
      </c>
      <c r="H64" s="16">
        <f>Absolute!H64/$C64</f>
        <v>0.8876778126731941</v>
      </c>
      <c r="I64" s="179">
        <f>SUM(F64:H64)</f>
        <v>1.0548679105856271</v>
      </c>
      <c r="J64" s="179"/>
      <c r="K64" s="50">
        <f>Absolute!K64/$C64</f>
        <v>26.7336042859782</v>
      </c>
    </row>
    <row r="65" spans="1:11" ht="25.5">
      <c r="A65" s="17" t="str">
        <f>A50</f>
        <v>United States of America      + Canada</v>
      </c>
      <c r="B65" s="3">
        <f>Absolute!B65</f>
        <v>9</v>
      </c>
      <c r="C65" s="4">
        <f>Absolute!C65</f>
        <v>1282</v>
      </c>
      <c r="D65" s="5">
        <f>Absolute!D65/$C65</f>
        <v>21.351014040561623</v>
      </c>
      <c r="E65" s="5">
        <f>Absolute!E65/$C65</f>
        <v>10.28003120124805</v>
      </c>
      <c r="F65" s="5">
        <f>Absolute!F65/$C65</f>
        <v>0.0998439937597504</v>
      </c>
      <c r="G65" s="5">
        <f>Absolute!G65/$C65</f>
        <v>0.031201248049921998</v>
      </c>
      <c r="H65" s="5">
        <f>Absolute!H65/$C65</f>
        <v>2.0421216848673946</v>
      </c>
      <c r="I65" s="180">
        <f>SUM(F65:H65)</f>
        <v>2.1731669266770672</v>
      </c>
      <c r="J65" s="180"/>
      <c r="K65" s="18">
        <f>Absolute!K65/$C65</f>
        <v>4.338533541341653</v>
      </c>
    </row>
    <row r="66" spans="1:11" ht="12.75">
      <c r="A66" s="17" t="str">
        <f>A51</f>
        <v>India</v>
      </c>
      <c r="B66" s="3">
        <f>Absolute!B66</f>
        <v>11</v>
      </c>
      <c r="C66" s="4">
        <f>Absolute!C66</f>
        <v>383</v>
      </c>
      <c r="D66" s="5">
        <f>Absolute!D66/$C66</f>
        <v>6.845953002610966</v>
      </c>
      <c r="E66" s="5">
        <f>Absolute!E66/$C66</f>
        <v>29.070496083550914</v>
      </c>
      <c r="F66" s="5">
        <f>Absolute!F66/$C66</f>
        <v>0.14882506527415143</v>
      </c>
      <c r="G66" s="5">
        <f>Absolute!G66/$C66</f>
        <v>0</v>
      </c>
      <c r="H66" s="5">
        <f>Absolute!H66/$C66</f>
        <v>0.6266318537859008</v>
      </c>
      <c r="I66" s="180">
        <f>SUM(F66:H66)</f>
        <v>0.7754569190600522</v>
      </c>
      <c r="J66" s="180"/>
      <c r="K66" s="18">
        <f>Absolute!K66/$C66</f>
        <v>4.326370757180157</v>
      </c>
    </row>
    <row r="67" spans="1:11" ht="25.5">
      <c r="A67" s="17" t="str">
        <f>A52</f>
        <v>Brazil + Argentina (1 plant) + Uruguay (1 plant)</v>
      </c>
      <c r="B67" s="3">
        <f>Absolute!B67</f>
        <v>7</v>
      </c>
      <c r="C67" s="4">
        <f>Absolute!C67</f>
        <v>449</v>
      </c>
      <c r="D67" s="5">
        <f>Absolute!D67/$C67</f>
        <v>42.15367483296214</v>
      </c>
      <c r="E67" s="5">
        <f>Absolute!E67/$C67</f>
        <v>33.347438752783965</v>
      </c>
      <c r="F67" s="5">
        <f>Absolute!F67/$C67</f>
        <v>0.1091314031180401</v>
      </c>
      <c r="G67" s="5">
        <f>Absolute!G67/$C67</f>
        <v>0.026726057906458798</v>
      </c>
      <c r="H67" s="5">
        <f>Absolute!H67/$C67</f>
        <v>3.4877505567928733</v>
      </c>
      <c r="I67" s="180">
        <f>SUM(F67:H67)</f>
        <v>3.623608017817372</v>
      </c>
      <c r="J67" s="180"/>
      <c r="K67" s="18">
        <f>Absolute!K67/$C67</f>
        <v>11.293986636971047</v>
      </c>
    </row>
    <row r="68" spans="1:11" ht="12.75">
      <c r="A68" s="48" t="str">
        <f>A53</f>
        <v>Russia</v>
      </c>
      <c r="B68" s="15">
        <f>Absolute!B68</f>
        <v>3</v>
      </c>
      <c r="C68" s="15">
        <f>Absolute!C68</f>
        <v>402</v>
      </c>
      <c r="D68" s="44" t="s">
        <v>36</v>
      </c>
      <c r="E68" s="44" t="s">
        <v>36</v>
      </c>
      <c r="F68" s="5">
        <f>Absolute!F68/$C68</f>
        <v>0.3383084577114428</v>
      </c>
      <c r="G68" s="5">
        <f>Absolute!G68/$C68</f>
        <v>0.024875621890547265</v>
      </c>
      <c r="H68" s="5">
        <f>Absolute!H68/$C68</f>
        <v>1.1666666666666667</v>
      </c>
      <c r="I68" s="180">
        <f>SUM(F68:H68)</f>
        <v>1.5298507462686568</v>
      </c>
      <c r="J68" s="180"/>
      <c r="K68" s="18">
        <f>Absolute!K68/$C68</f>
        <v>45.06716417910448</v>
      </c>
    </row>
    <row r="69" spans="1:11" ht="12.75">
      <c r="A69" s="17"/>
      <c r="B69" s="3"/>
      <c r="C69" s="3"/>
      <c r="D69" s="5"/>
      <c r="E69" s="5"/>
      <c r="F69" s="5"/>
      <c r="G69" s="5"/>
      <c r="H69" s="5"/>
      <c r="I69" s="180"/>
      <c r="J69" s="180"/>
      <c r="K69" s="18"/>
    </row>
    <row r="70" spans="1:11" ht="13.5" thickBot="1">
      <c r="A70" s="19" t="s">
        <v>12</v>
      </c>
      <c r="B70" s="20">
        <f>SUM(B64:B69)</f>
        <v>74</v>
      </c>
      <c r="C70" s="21">
        <f>SUM(C64:C69)</f>
        <v>7929</v>
      </c>
      <c r="D70" s="22">
        <f>Absolute!D70/(C70-C68)</f>
        <v>9.418227713564502</v>
      </c>
      <c r="E70" s="23">
        <f>Absolute!E70/(C70-C68)</f>
        <v>21.529028829546963</v>
      </c>
      <c r="F70" s="23">
        <f>Absolute!F70/C70</f>
        <v>0.09862529953335855</v>
      </c>
      <c r="G70" s="23">
        <f>Absolute!G70/C70</f>
        <v>0.06999621642073402</v>
      </c>
      <c r="H70" s="23">
        <f>Absolute!H70/C70</f>
        <v>1.2231050573842854</v>
      </c>
      <c r="I70" s="163">
        <f>Absolute!I70/C70</f>
        <v>1.3917265733383781</v>
      </c>
      <c r="J70" s="163">
        <f>Absolute!J70/Absolute!$C70</f>
        <v>0</v>
      </c>
      <c r="K70" s="24">
        <f>Absolute!K70/C70</f>
        <v>22.085508891411276</v>
      </c>
    </row>
    <row r="72" ht="12.75">
      <c r="A72" s="43" t="str">
        <f>Absolute!A72</f>
        <v>*(3) no data reported for one Russian plant</v>
      </c>
    </row>
    <row r="73" ht="13.5" thickBot="1"/>
    <row r="74" spans="1:11" ht="18.75">
      <c r="A74" s="147" t="s">
        <v>40</v>
      </c>
      <c r="B74" s="148"/>
      <c r="C74" s="148"/>
      <c r="D74" s="148"/>
      <c r="E74" s="148"/>
      <c r="F74" s="148"/>
      <c r="G74" s="148"/>
      <c r="H74" s="148"/>
      <c r="I74" s="148"/>
      <c r="J74" s="148"/>
      <c r="K74" s="149"/>
    </row>
    <row r="75" spans="1:11" ht="12.75">
      <c r="A75" s="150"/>
      <c r="B75" s="151"/>
      <c r="C75" s="151"/>
      <c r="D75" s="151"/>
      <c r="E75" s="151"/>
      <c r="F75" s="151"/>
      <c r="G75" s="151"/>
      <c r="H75" s="151"/>
      <c r="I75" s="151"/>
      <c r="J75" s="151"/>
      <c r="K75" s="152"/>
    </row>
    <row r="76" spans="1:11" ht="25.5">
      <c r="A76" s="153" t="s">
        <v>0</v>
      </c>
      <c r="B76" s="62" t="s">
        <v>1</v>
      </c>
      <c r="C76" s="62" t="s">
        <v>2</v>
      </c>
      <c r="D76" s="1" t="s">
        <v>3</v>
      </c>
      <c r="E76" s="1" t="s">
        <v>4</v>
      </c>
      <c r="F76" s="1" t="s">
        <v>22</v>
      </c>
      <c r="G76" s="1" t="s">
        <v>23</v>
      </c>
      <c r="H76" s="1" t="s">
        <v>24</v>
      </c>
      <c r="I76" s="156" t="s">
        <v>5</v>
      </c>
      <c r="J76" s="156"/>
      <c r="K76" s="61" t="s">
        <v>6</v>
      </c>
    </row>
    <row r="77" spans="1:11" ht="13.5" customHeight="1">
      <c r="A77" s="154"/>
      <c r="B77" s="157" t="s">
        <v>25</v>
      </c>
      <c r="C77" s="157" t="s">
        <v>7</v>
      </c>
      <c r="D77" s="2" t="s">
        <v>15</v>
      </c>
      <c r="E77" s="157" t="s">
        <v>15</v>
      </c>
      <c r="F77" s="157" t="s">
        <v>15</v>
      </c>
      <c r="G77" s="157" t="s">
        <v>15</v>
      </c>
      <c r="H77" s="157" t="s">
        <v>15</v>
      </c>
      <c r="I77" s="164" t="s">
        <v>15</v>
      </c>
      <c r="J77" s="165"/>
      <c r="K77" s="144" t="s">
        <v>15</v>
      </c>
    </row>
    <row r="78" spans="1:11" ht="13.5" thickBot="1">
      <c r="A78" s="155"/>
      <c r="B78" s="158"/>
      <c r="C78" s="158"/>
      <c r="D78" s="52" t="s">
        <v>9</v>
      </c>
      <c r="E78" s="158"/>
      <c r="F78" s="158"/>
      <c r="G78" s="158"/>
      <c r="H78" s="158"/>
      <c r="I78" s="166"/>
      <c r="J78" s="167"/>
      <c r="K78" s="145"/>
    </row>
    <row r="79" spans="1:11" ht="12.75">
      <c r="A79" s="48" t="str">
        <f>A64</f>
        <v>Europe</v>
      </c>
      <c r="B79" s="15">
        <f>Absolute!B79</f>
        <v>42</v>
      </c>
      <c r="C79" s="15">
        <f>Absolute!C79</f>
        <v>4780</v>
      </c>
      <c r="D79" s="16">
        <f>Absolute!D79/$C79</f>
        <v>28.406276150627615</v>
      </c>
      <c r="E79" s="16">
        <f>Absolute!E79/$C79</f>
        <v>38.543723849372384</v>
      </c>
      <c r="F79" s="16">
        <f>Absolute!F79/$C79</f>
        <v>0.07426778242677824</v>
      </c>
      <c r="G79" s="16">
        <f>Absolute!G79/$C79</f>
        <v>0.07928870292887029</v>
      </c>
      <c r="H79" s="16">
        <f>Absolute!H79/$C79</f>
        <v>0.8167364016736401</v>
      </c>
      <c r="I79" s="179">
        <f>SUM(F79:H79)</f>
        <v>0.9702928870292886</v>
      </c>
      <c r="J79" s="179"/>
      <c r="K79" s="50">
        <f>Absolute!K79/$C79</f>
        <v>33.8928870292887</v>
      </c>
    </row>
    <row r="80" spans="1:11" ht="25.5">
      <c r="A80" s="17" t="str">
        <f>A65</f>
        <v>United States of America      + Canada</v>
      </c>
      <c r="B80" s="15">
        <f>Absolute!B80</f>
        <v>8</v>
      </c>
      <c r="C80" s="15">
        <f>Absolute!C80</f>
        <v>967</v>
      </c>
      <c r="D80" s="16">
        <f>Absolute!D80/$C80</f>
        <v>43.35470527404343</v>
      </c>
      <c r="E80" s="16">
        <f>Absolute!E80/$C80</f>
        <v>4.419855222337125</v>
      </c>
      <c r="F80" s="16">
        <f>Absolute!F80/$C80</f>
        <v>0.07755946225439504</v>
      </c>
      <c r="G80" s="16">
        <f>Absolute!G80/$C80</f>
        <v>0.033092037228541885</v>
      </c>
      <c r="H80" s="16">
        <f>Absolute!H80/$C80</f>
        <v>1.4498448810754911</v>
      </c>
      <c r="I80" s="180">
        <f>SUM(F80:H80)</f>
        <v>1.560496380558428</v>
      </c>
      <c r="J80" s="180"/>
      <c r="K80" s="50">
        <f>Absolute!K80/$C80</f>
        <v>12.641158221303</v>
      </c>
    </row>
    <row r="81" spans="1:11" ht="12.75">
      <c r="A81" s="17" t="str">
        <f>A66</f>
        <v>India</v>
      </c>
      <c r="B81" s="15">
        <f>Absolute!B81</f>
        <v>10</v>
      </c>
      <c r="C81" s="15">
        <f>Absolute!C81</f>
        <v>308</v>
      </c>
      <c r="D81" s="16">
        <f>Absolute!D81/$C81</f>
        <v>29.376623376623378</v>
      </c>
      <c r="E81" s="16">
        <f>Absolute!E81/$C81</f>
        <v>28.33116883116883</v>
      </c>
      <c r="F81" s="16">
        <f>Absolute!F81/$C81</f>
        <v>0.16233766233766234</v>
      </c>
      <c r="G81" s="16">
        <f>Absolute!G81/$C81</f>
        <v>0</v>
      </c>
      <c r="H81" s="16">
        <f>Absolute!H81/$C81</f>
        <v>0.7418831168831169</v>
      </c>
      <c r="I81" s="180">
        <f>SUM(F81:H81)</f>
        <v>0.9042207792207793</v>
      </c>
      <c r="J81" s="180"/>
      <c r="K81" s="50">
        <f>Absolute!K81/$C81</f>
        <v>3.6363636363636362</v>
      </c>
    </row>
    <row r="82" spans="1:11" ht="25.5">
      <c r="A82" s="17" t="str">
        <f>A67</f>
        <v>Brazil + Argentina (1 plant) + Uruguay (1 plant)</v>
      </c>
      <c r="B82" s="15">
        <f>Absolute!B82</f>
        <v>7</v>
      </c>
      <c r="C82" s="15">
        <f>Absolute!C82</f>
        <v>447</v>
      </c>
      <c r="D82" s="16">
        <f>Absolute!D82/$C82</f>
        <v>34.73154362416108</v>
      </c>
      <c r="E82" s="16">
        <f>Absolute!E82/$C82</f>
        <v>39.427293064876956</v>
      </c>
      <c r="F82" s="16">
        <f>Absolute!F82/$C82</f>
        <v>0.116331096196868</v>
      </c>
      <c r="G82" s="16">
        <f>Absolute!G82/$C82</f>
        <v>0.03803131991051454</v>
      </c>
      <c r="H82" s="16">
        <f>Absolute!H82/$C82</f>
        <v>2.771812080536913</v>
      </c>
      <c r="I82" s="180">
        <f>SUM(F82:H82)</f>
        <v>2.9261744966442955</v>
      </c>
      <c r="J82" s="180"/>
      <c r="K82" s="50">
        <f>Absolute!K82/$C82</f>
        <v>10.460850111856823</v>
      </c>
    </row>
    <row r="83" spans="1:11" ht="12.75">
      <c r="A83" s="48" t="str">
        <f>Absolute!A83</f>
        <v>Russia *(4)</v>
      </c>
      <c r="B83" s="15">
        <f>Absolute!B83</f>
        <v>3</v>
      </c>
      <c r="C83" s="15">
        <f>Absolute!C83</f>
        <v>402</v>
      </c>
      <c r="D83" s="44" t="s">
        <v>36</v>
      </c>
      <c r="E83" s="130">
        <f>Absolute!E83/$C83</f>
        <v>65.57462686567165</v>
      </c>
      <c r="F83" s="130">
        <f>Absolute!F83/$C83</f>
        <v>0.23383084577114427</v>
      </c>
      <c r="G83" s="130">
        <f>Absolute!G83/$C83</f>
        <v>0.06716417910447761</v>
      </c>
      <c r="H83" s="130">
        <f>Absolute!H83/$C83</f>
        <v>1.7611940298507462</v>
      </c>
      <c r="I83" s="179">
        <f>SUM(F83:H83)</f>
        <v>2.0621890547263684</v>
      </c>
      <c r="J83" s="179"/>
      <c r="K83" s="131">
        <f>Absolute!K83/$C83</f>
        <v>44.656716417910445</v>
      </c>
    </row>
    <row r="84" spans="1:11" ht="12.75">
      <c r="A84" s="17"/>
      <c r="B84" s="3"/>
      <c r="C84" s="3"/>
      <c r="D84" s="5"/>
      <c r="E84" s="5"/>
      <c r="F84" s="5"/>
      <c r="G84" s="5"/>
      <c r="H84" s="5"/>
      <c r="I84" s="180"/>
      <c r="J84" s="180"/>
      <c r="K84" s="18"/>
    </row>
    <row r="85" spans="1:11" ht="13.5" thickBot="1">
      <c r="A85" s="19" t="s">
        <v>12</v>
      </c>
      <c r="B85" s="20">
        <f>SUM(B79:B84)</f>
        <v>70</v>
      </c>
      <c r="C85" s="21">
        <f>SUM(C79:C84)</f>
        <v>6904</v>
      </c>
      <c r="D85" s="22">
        <f>Absolute!D85/(C85-C83)</f>
        <v>31.11027376191941</v>
      </c>
      <c r="E85" s="23">
        <f>Absolute!E85/C85</f>
        <v>34.939745075318655</v>
      </c>
      <c r="F85" s="23">
        <f>Absolute!F85/C85</f>
        <v>0.0906720741599073</v>
      </c>
      <c r="G85" s="23">
        <f>Absolute!G85/C85</f>
        <v>0.06590382387022016</v>
      </c>
      <c r="H85" s="23">
        <f>Absolute!H85/C85</f>
        <v>1.0836471610660487</v>
      </c>
      <c r="I85" s="163">
        <f>Absolute!I85/C85</f>
        <v>1.240223059096176</v>
      </c>
      <c r="J85" s="163" t="e">
        <f>Absolute!J86/Absolute!$C86</f>
        <v>#DIV/0!</v>
      </c>
      <c r="K85" s="24">
        <f>Absolute!K85/C85</f>
        <v>28.676129779837776</v>
      </c>
    </row>
    <row r="86" spans="1:11" s="42" customFormat="1" ht="12.75">
      <c r="A86" s="38"/>
      <c r="B86" s="39"/>
      <c r="C86" s="40"/>
      <c r="D86" s="73"/>
      <c r="E86" s="74"/>
      <c r="F86" s="74"/>
      <c r="G86" s="74"/>
      <c r="H86" s="74"/>
      <c r="I86" s="74"/>
      <c r="J86" s="74"/>
      <c r="K86" s="74"/>
    </row>
    <row r="87" ht="12.75">
      <c r="A87" s="72" t="str">
        <f>Absolute!A87</f>
        <v>For India, only Hg purchases (sales data not available)</v>
      </c>
    </row>
    <row r="88" ht="12.75">
      <c r="A88" s="43" t="str">
        <f>Absolute!A88</f>
        <v>*(3) no data reported for one Russian plant</v>
      </c>
    </row>
    <row r="89" ht="12.75">
      <c r="A89" s="43" t="str">
        <f>Absolute!A89</f>
        <v>*(4) data "consumption" extrapolated from the year 2008 for one plant</v>
      </c>
    </row>
    <row r="90" ht="13.5" thickBot="1"/>
    <row r="91" spans="1:11" ht="18.75">
      <c r="A91" s="147" t="s">
        <v>43</v>
      </c>
      <c r="B91" s="148"/>
      <c r="C91" s="148"/>
      <c r="D91" s="148"/>
      <c r="E91" s="148"/>
      <c r="F91" s="148"/>
      <c r="G91" s="148"/>
      <c r="H91" s="148"/>
      <c r="I91" s="148"/>
      <c r="J91" s="148"/>
      <c r="K91" s="149"/>
    </row>
    <row r="92" spans="1:11" ht="12.75">
      <c r="A92" s="150"/>
      <c r="B92" s="151"/>
      <c r="C92" s="151"/>
      <c r="D92" s="151"/>
      <c r="E92" s="151"/>
      <c r="F92" s="151"/>
      <c r="G92" s="151"/>
      <c r="H92" s="151"/>
      <c r="I92" s="151"/>
      <c r="J92" s="151"/>
      <c r="K92" s="152"/>
    </row>
    <row r="93" spans="1:11" ht="25.5">
      <c r="A93" s="153" t="s">
        <v>0</v>
      </c>
      <c r="B93" s="62" t="s">
        <v>1</v>
      </c>
      <c r="C93" s="62" t="s">
        <v>2</v>
      </c>
      <c r="D93" s="1" t="s">
        <v>3</v>
      </c>
      <c r="E93" s="1" t="s">
        <v>4</v>
      </c>
      <c r="F93" s="1" t="s">
        <v>22</v>
      </c>
      <c r="G93" s="1" t="s">
        <v>23</v>
      </c>
      <c r="H93" s="1" t="s">
        <v>24</v>
      </c>
      <c r="I93" s="156" t="s">
        <v>5</v>
      </c>
      <c r="J93" s="156"/>
      <c r="K93" s="61" t="s">
        <v>6</v>
      </c>
    </row>
    <row r="94" spans="1:11" ht="13.5" customHeight="1">
      <c r="A94" s="154"/>
      <c r="B94" s="157" t="s">
        <v>25</v>
      </c>
      <c r="C94" s="157" t="s">
        <v>7</v>
      </c>
      <c r="D94" s="2" t="s">
        <v>15</v>
      </c>
      <c r="E94" s="157" t="s">
        <v>15</v>
      </c>
      <c r="F94" s="157" t="s">
        <v>15</v>
      </c>
      <c r="G94" s="157" t="s">
        <v>15</v>
      </c>
      <c r="H94" s="157" t="s">
        <v>15</v>
      </c>
      <c r="I94" s="164" t="s">
        <v>15</v>
      </c>
      <c r="J94" s="165"/>
      <c r="K94" s="144" t="s">
        <v>15</v>
      </c>
    </row>
    <row r="95" spans="1:11" ht="13.5" thickBot="1">
      <c r="A95" s="155"/>
      <c r="B95" s="158"/>
      <c r="C95" s="158"/>
      <c r="D95" s="52" t="s">
        <v>9</v>
      </c>
      <c r="E95" s="158"/>
      <c r="F95" s="158"/>
      <c r="G95" s="158"/>
      <c r="H95" s="158"/>
      <c r="I95" s="166"/>
      <c r="J95" s="167"/>
      <c r="K95" s="145"/>
    </row>
    <row r="96" spans="1:11" ht="12.75">
      <c r="A96" s="48" t="str">
        <f>A79</f>
        <v>Europe</v>
      </c>
      <c r="B96" s="15">
        <f>Absolute!B96</f>
        <v>37</v>
      </c>
      <c r="C96" s="15">
        <f>Absolute!C96</f>
        <v>4483</v>
      </c>
      <c r="D96" s="16">
        <f>Absolute!D96/$C96</f>
        <v>5.4576176667410214</v>
      </c>
      <c r="E96" s="16">
        <f>Absolute!E96/$C96</f>
        <v>33.065426389002454</v>
      </c>
      <c r="F96" s="16">
        <f>Absolute!F96/$C96</f>
        <v>0.06468882444791434</v>
      </c>
      <c r="G96" s="16">
        <f>Absolute!G96/$C96</f>
        <v>0.07115770689270577</v>
      </c>
      <c r="H96" s="16">
        <f>Absolute!H96/$C96</f>
        <v>0.7807271916127593</v>
      </c>
      <c r="I96" s="179">
        <f>SUM(F96:H96)</f>
        <v>0.9165737229533794</v>
      </c>
      <c r="J96" s="179"/>
      <c r="K96" s="50">
        <f>Absolute!K96/$C96</f>
        <v>35.07450368057105</v>
      </c>
    </row>
    <row r="97" spans="1:11" ht="25.5">
      <c r="A97" s="17" t="str">
        <f>A80</f>
        <v>United States of America      + Canada</v>
      </c>
      <c r="B97" s="15">
        <f>Absolute!B97</f>
        <v>7</v>
      </c>
      <c r="C97" s="15">
        <f>Absolute!C97</f>
        <v>711</v>
      </c>
      <c r="D97" s="16">
        <f>Absolute!D97/$C97</f>
        <v>16.92686357243319</v>
      </c>
      <c r="E97" s="16">
        <f>Absolute!E97/$C97</f>
        <v>13.30239099859353</v>
      </c>
      <c r="F97" s="16">
        <f>Absolute!F97/$C97</f>
        <v>0.07313642756680731</v>
      </c>
      <c r="G97" s="16">
        <f>Absolute!G97/$C97</f>
        <v>0.035161744022503515</v>
      </c>
      <c r="H97" s="16">
        <f>Absolute!H97/$C97</f>
        <v>2.182841068917018</v>
      </c>
      <c r="I97" s="180">
        <f>SUM(F97:H97)</f>
        <v>2.291139240506329</v>
      </c>
      <c r="J97" s="180"/>
      <c r="K97" s="50">
        <f>Absolute!K97/$C97</f>
        <v>8.804500703234881</v>
      </c>
    </row>
    <row r="98" spans="1:11" ht="12.75">
      <c r="A98" s="17" t="str">
        <f>A81</f>
        <v>India</v>
      </c>
      <c r="B98" s="15">
        <f>Absolute!B98</f>
        <v>8</v>
      </c>
      <c r="C98" s="15">
        <f>Absolute!C98</f>
        <v>215</v>
      </c>
      <c r="D98" s="16">
        <f>Absolute!D98/$C98</f>
        <v>10.804651162790698</v>
      </c>
      <c r="E98" s="16">
        <f>Absolute!E98/$C98</f>
        <v>24.07906976744186</v>
      </c>
      <c r="F98" s="16">
        <f>Absolute!F98/$C98</f>
        <v>0.11627906976744186</v>
      </c>
      <c r="G98" s="16">
        <f>Absolute!G98/$C98</f>
        <v>0</v>
      </c>
      <c r="H98" s="16">
        <f>Absolute!H98/$C98</f>
        <v>0.7906976744186046</v>
      </c>
      <c r="I98" s="180">
        <f>SUM(F98:H98)</f>
        <v>0.9069767441860465</v>
      </c>
      <c r="J98" s="180"/>
      <c r="K98" s="50">
        <f>Absolute!K98/$C98</f>
        <v>2.055813953488372</v>
      </c>
    </row>
    <row r="99" spans="1:11" ht="25.5">
      <c r="A99" s="17" t="str">
        <f>A82</f>
        <v>Brazil + Argentina (1 plant) + Uruguay (1 plant)</v>
      </c>
      <c r="B99" s="15">
        <f>Absolute!B99</f>
        <v>7</v>
      </c>
      <c r="C99" s="30">
        <f>Absolute!C99</f>
        <v>437.5</v>
      </c>
      <c r="D99" s="16">
        <f>Absolute!D99/$C99</f>
        <v>49.63542857142857</v>
      </c>
      <c r="E99" s="16">
        <f>Absolute!E99/$C99</f>
        <v>22.292571428571428</v>
      </c>
      <c r="F99" s="16">
        <f>Absolute!F99/$C99</f>
        <v>0.11268571428571428</v>
      </c>
      <c r="G99" s="16">
        <f>Absolute!G99/$C99</f>
        <v>0.03062857142857143</v>
      </c>
      <c r="H99" s="16">
        <f>Absolute!H99/$C99</f>
        <v>3.1334857142857144</v>
      </c>
      <c r="I99" s="180">
        <f>SUM(F99:H99)</f>
        <v>3.2768</v>
      </c>
      <c r="J99" s="180"/>
      <c r="K99" s="50">
        <f>Absolute!K99/$C99</f>
        <v>10.890514285714287</v>
      </c>
    </row>
    <row r="100" spans="1:11" ht="12.75">
      <c r="A100" s="48" t="str">
        <f>Absolute!A100</f>
        <v>Russia</v>
      </c>
      <c r="B100" s="15">
        <f>Absolute!B100</f>
        <v>3</v>
      </c>
      <c r="C100" s="15">
        <f>Absolute!C100</f>
        <v>402</v>
      </c>
      <c r="D100" s="16">
        <f>Absolute!D100/$C100</f>
        <v>101.74875621890547</v>
      </c>
      <c r="E100" s="16">
        <f>Absolute!E100/$C100</f>
        <v>74.1044776119403</v>
      </c>
      <c r="F100" s="16">
        <f>Absolute!F100/$C100</f>
        <v>0.09203980099502487</v>
      </c>
      <c r="G100" s="16">
        <f>Absolute!G100/$C100</f>
        <v>0.04975124378109453</v>
      </c>
      <c r="H100" s="16">
        <f>Absolute!H100/$C100</f>
        <v>1.7412935323383085</v>
      </c>
      <c r="I100" s="179">
        <f>SUM(F100:H100)</f>
        <v>1.883084577114428</v>
      </c>
      <c r="J100" s="179"/>
      <c r="K100" s="50">
        <f>Absolute!K100/$C100</f>
        <v>53.74875621890547</v>
      </c>
    </row>
    <row r="101" spans="1:11" ht="12.75">
      <c r="A101" s="17"/>
      <c r="B101" s="3"/>
      <c r="C101" s="3"/>
      <c r="D101" s="5"/>
      <c r="E101" s="5"/>
      <c r="F101" s="5"/>
      <c r="G101" s="5"/>
      <c r="H101" s="5"/>
      <c r="I101" s="180"/>
      <c r="J101" s="180"/>
      <c r="K101" s="18"/>
    </row>
    <row r="102" spans="1:11" ht="13.5" thickBot="1">
      <c r="A102" s="19" t="s">
        <v>12</v>
      </c>
      <c r="B102" s="20">
        <f>SUM(B96:B101)</f>
        <v>62</v>
      </c>
      <c r="C102" s="21">
        <f>SUM(C96:C101)</f>
        <v>6248.5</v>
      </c>
      <c r="D102" s="22">
        <f>Absolute!D102/C102</f>
        <v>16.234776346323116</v>
      </c>
      <c r="E102" s="23">
        <f>Absolute!E102/C102</f>
        <v>32.393423461934546</v>
      </c>
      <c r="F102" s="23">
        <f>Absolute!F102/C102</f>
        <v>0.07254541089861567</v>
      </c>
      <c r="G102" s="23">
        <f>Absolute!G102/C102</f>
        <v>0.060398495638953345</v>
      </c>
      <c r="H102" s="23">
        <f>Absolute!H102/C102</f>
        <v>1.167144114587501</v>
      </c>
      <c r="I102" s="163">
        <f>Absolute!I102/C102</f>
        <v>1.30008802112507</v>
      </c>
      <c r="J102" s="163" t="e">
        <f>Absolute!J109/Absolute!$C109</f>
        <v>#VALUE!</v>
      </c>
      <c r="K102" s="24">
        <f>Absolute!K102/C102</f>
        <v>30.457325758181966</v>
      </c>
    </row>
    <row r="104" ht="12.75">
      <c r="A104" s="72" t="s">
        <v>53</v>
      </c>
    </row>
    <row r="105" ht="12.75">
      <c r="A105" s="43"/>
    </row>
    <row r="106" ht="12.75">
      <c r="A106" s="43"/>
    </row>
    <row r="107" ht="13.5" thickBot="1">
      <c r="A107" s="43"/>
    </row>
    <row r="108" spans="1:11" ht="18.75" customHeight="1">
      <c r="A108" s="147" t="s">
        <v>46</v>
      </c>
      <c r="B108" s="148"/>
      <c r="C108" s="148"/>
      <c r="D108" s="148"/>
      <c r="E108" s="148"/>
      <c r="F108" s="148"/>
      <c r="G108" s="148"/>
      <c r="H108" s="148"/>
      <c r="I108" s="148"/>
      <c r="J108" s="148"/>
      <c r="K108" s="149"/>
    </row>
    <row r="109" spans="1:11" ht="12.75">
      <c r="A109" s="172"/>
      <c r="B109" s="173"/>
      <c r="C109" s="173"/>
      <c r="D109" s="173"/>
      <c r="E109" s="173"/>
      <c r="F109" s="173"/>
      <c r="G109" s="173"/>
      <c r="H109" s="173"/>
      <c r="I109" s="173"/>
      <c r="J109" s="173"/>
      <c r="K109" s="174"/>
    </row>
    <row r="110" spans="1:11" ht="38.25">
      <c r="A110" s="153" t="s">
        <v>0</v>
      </c>
      <c r="B110" s="62" t="s">
        <v>1</v>
      </c>
      <c r="C110" s="62" t="s">
        <v>2</v>
      </c>
      <c r="D110" s="1" t="s">
        <v>3</v>
      </c>
      <c r="E110" s="1" t="s">
        <v>4</v>
      </c>
      <c r="F110" s="1" t="s">
        <v>47</v>
      </c>
      <c r="G110" s="1" t="s">
        <v>23</v>
      </c>
      <c r="H110" s="1" t="s">
        <v>24</v>
      </c>
      <c r="I110" s="175" t="s">
        <v>5</v>
      </c>
      <c r="J110" s="176"/>
      <c r="K110" s="61" t="s">
        <v>6</v>
      </c>
    </row>
    <row r="111" spans="1:11" ht="13.5" customHeight="1">
      <c r="A111" s="154"/>
      <c r="B111" s="177" t="s">
        <v>25</v>
      </c>
      <c r="C111" s="177" t="s">
        <v>7</v>
      </c>
      <c r="D111" s="2" t="s">
        <v>15</v>
      </c>
      <c r="E111" s="177" t="s">
        <v>15</v>
      </c>
      <c r="F111" s="177" t="s">
        <v>15</v>
      </c>
      <c r="G111" s="177" t="s">
        <v>15</v>
      </c>
      <c r="H111" s="177" t="s">
        <v>15</v>
      </c>
      <c r="I111" s="164" t="s">
        <v>15</v>
      </c>
      <c r="J111" s="165"/>
      <c r="K111" s="168" t="s">
        <v>15</v>
      </c>
    </row>
    <row r="112" spans="1:11" ht="13.5" thickBot="1">
      <c r="A112" s="155"/>
      <c r="B112" s="178"/>
      <c r="C112" s="178"/>
      <c r="D112" s="52" t="s">
        <v>9</v>
      </c>
      <c r="E112" s="178"/>
      <c r="F112" s="178"/>
      <c r="G112" s="178"/>
      <c r="H112" s="178"/>
      <c r="I112" s="166"/>
      <c r="J112" s="167"/>
      <c r="K112" s="169"/>
    </row>
    <row r="113" spans="1:11" ht="12.75">
      <c r="A113" s="48" t="str">
        <f>Absolute!A111</f>
        <v>Europe</v>
      </c>
      <c r="B113" s="15">
        <f>Absolute!B111</f>
        <v>37</v>
      </c>
      <c r="C113" s="30">
        <f>Absolute!$C111</f>
        <v>4223.6</v>
      </c>
      <c r="D113" s="80">
        <f>Absolute!D111/$C113</f>
        <v>-30.44488114404773</v>
      </c>
      <c r="E113" s="80">
        <f>Absolute!E111/$C113</f>
        <v>38.28676958045269</v>
      </c>
      <c r="F113" s="80">
        <f>Absolute!F111/$C113</f>
        <v>0.058244151908324646</v>
      </c>
      <c r="G113" s="80">
        <f>Absolute!G111/$C113</f>
        <v>0.18775452220854247</v>
      </c>
      <c r="H113" s="80">
        <f>Absolute!H111/$C113</f>
        <v>0.687328345487262</v>
      </c>
      <c r="I113" s="170">
        <f>SUM(F113:H113)</f>
        <v>0.933327019604129</v>
      </c>
      <c r="J113" s="171"/>
      <c r="K113" s="50">
        <f>Absolute!K111/$C113</f>
        <v>10.25026044132967</v>
      </c>
    </row>
    <row r="114" spans="1:11" ht="25.5">
      <c r="A114" s="48" t="str">
        <f>Absolute!A112</f>
        <v>United States of America                + Canada + Mexico</v>
      </c>
      <c r="B114" s="15">
        <f>Absolute!B112</f>
        <v>6</v>
      </c>
      <c r="C114" s="30">
        <f>Absolute!$C112</f>
        <v>556.8</v>
      </c>
      <c r="D114" s="80">
        <f>Absolute!D112/$C114</f>
        <v>18.627873563218394</v>
      </c>
      <c r="E114" s="80">
        <f>Absolute!E112/$C114</f>
        <v>5.355603448275862</v>
      </c>
      <c r="F114" s="80">
        <f>Absolute!F112/$C114</f>
        <v>0.07219827586206898</v>
      </c>
      <c r="G114" s="80">
        <f>Absolute!G112/$C114</f>
        <v>0.03663793103448276</v>
      </c>
      <c r="H114" s="80">
        <f>Absolute!H112/$C114</f>
        <v>1.7474856321839083</v>
      </c>
      <c r="I114" s="161">
        <f>SUM(F114:H114)</f>
        <v>1.8563218390804601</v>
      </c>
      <c r="J114" s="162"/>
      <c r="K114" s="50">
        <f>Absolute!K112/$C114</f>
        <v>11.104525862068966</v>
      </c>
    </row>
    <row r="115" spans="1:11" ht="12.75">
      <c r="A115" s="48" t="str">
        <f>Absolute!A113</f>
        <v>India</v>
      </c>
      <c r="B115" s="15">
        <f>Absolute!B113</f>
        <v>7</v>
      </c>
      <c r="C115" s="30">
        <f>Absolute!$C113</f>
        <v>188</v>
      </c>
      <c r="D115" s="80">
        <f>Absolute!D113/$C115</f>
        <v>26.329787234042552</v>
      </c>
      <c r="E115" s="80">
        <f>Absolute!E113/$C115</f>
        <v>24.46808510638298</v>
      </c>
      <c r="F115" s="80">
        <f>Absolute!F113/$C115</f>
        <v>0.13297872340425532</v>
      </c>
      <c r="G115" s="80">
        <f>Absolute!G113/$C115</f>
        <v>0</v>
      </c>
      <c r="H115" s="80">
        <f>Absolute!H113/$C115</f>
        <v>0.8031914893617021</v>
      </c>
      <c r="I115" s="161">
        <f>SUM(F115:H115)</f>
        <v>0.9361702127659575</v>
      </c>
      <c r="J115" s="162"/>
      <c r="K115" s="50">
        <f>Absolute!K113/$C115</f>
        <v>2.351063829787234</v>
      </c>
    </row>
    <row r="116" spans="1:11" ht="25.5">
      <c r="A116" s="48" t="str">
        <f>Absolute!A114</f>
        <v>Brazil * (5) + Argentina (1 plant) + Uruguay (1 plant)</v>
      </c>
      <c r="B116" s="15">
        <f>Absolute!B114</f>
        <v>7</v>
      </c>
      <c r="C116" s="30">
        <f>Absolute!$C114</f>
        <v>335.2</v>
      </c>
      <c r="D116" s="80">
        <f>Absolute!D114/$C116</f>
        <v>-296.5900954653938</v>
      </c>
      <c r="E116" s="80">
        <f>Absolute!E114/$C116</f>
        <v>38.63663484486874</v>
      </c>
      <c r="F116" s="80">
        <f>Absolute!F114/$C116</f>
        <v>0.1032219570405728</v>
      </c>
      <c r="G116" s="80">
        <f>Absolute!G114/$C116</f>
        <v>0.03400954653937948</v>
      </c>
      <c r="H116" s="80">
        <f>Absolute!H114/$C116</f>
        <v>4.0322195704057275</v>
      </c>
      <c r="I116" s="161">
        <f>SUM(F116:H116)</f>
        <v>4.16945107398568</v>
      </c>
      <c r="J116" s="162"/>
      <c r="K116" s="50">
        <f>Absolute!K114/$C116</f>
        <v>12.548329355608592</v>
      </c>
    </row>
    <row r="117" spans="1:11" ht="12.75">
      <c r="A117" s="48" t="str">
        <f>Absolute!A115</f>
        <v>Russia</v>
      </c>
      <c r="B117" s="15">
        <f>Absolute!B115</f>
        <v>3</v>
      </c>
      <c r="C117" s="30">
        <f>Absolute!$C115</f>
        <v>402</v>
      </c>
      <c r="D117" s="80">
        <f>Absolute!D115/$C117</f>
        <v>78.55472636815921</v>
      </c>
      <c r="E117" s="80">
        <f>Absolute!E115/$C117</f>
        <v>62.288557213930346</v>
      </c>
      <c r="F117" s="80">
        <f>Absolute!F115/$C117</f>
        <v>0.154726368159204</v>
      </c>
      <c r="G117" s="80">
        <f>Absolute!G115/$C117</f>
        <v>0.033582089552238806</v>
      </c>
      <c r="H117" s="80">
        <f>Absolute!H115/$C117</f>
        <v>0.7960199004975125</v>
      </c>
      <c r="I117" s="161">
        <f>SUM(F117:H117)</f>
        <v>0.9843283582089553</v>
      </c>
      <c r="J117" s="162"/>
      <c r="K117" s="50">
        <f>Absolute!K115/$C117</f>
        <v>46.41293532338308</v>
      </c>
    </row>
    <row r="118" spans="1:11" ht="12.75">
      <c r="A118" s="17"/>
      <c r="B118" s="3"/>
      <c r="C118" s="3"/>
      <c r="D118" s="5"/>
      <c r="E118" s="5"/>
      <c r="F118" s="5"/>
      <c r="G118" s="5"/>
      <c r="H118" s="5"/>
      <c r="I118" s="161"/>
      <c r="J118" s="162"/>
      <c r="K118" s="18"/>
    </row>
    <row r="119" spans="1:11" ht="13.5" thickBot="1">
      <c r="A119" s="19" t="s">
        <v>12</v>
      </c>
      <c r="B119" s="20">
        <f>SUM(B113:B118)</f>
        <v>60</v>
      </c>
      <c r="C119" s="21">
        <f>SUM(C113:C118)</f>
        <v>5705.6</v>
      </c>
      <c r="D119" s="22">
        <f>Absolute!D117/$C119</f>
        <v>-31.74127173303421</v>
      </c>
      <c r="E119" s="22">
        <f>Absolute!E117/$C119</f>
        <v>36.32939568143578</v>
      </c>
      <c r="F119" s="22">
        <f>Absolute!F117/$C119</f>
        <v>0.07150869321368479</v>
      </c>
      <c r="G119" s="22">
        <f>Absolute!G117/$C119</f>
        <v>0.14692582725743128</v>
      </c>
      <c r="H119" s="22">
        <f>Absolute!H117/$C119</f>
        <v>0.9987731351654515</v>
      </c>
      <c r="I119" s="163">
        <f>Absolute!I117/C119</f>
        <v>1.2172076556365676</v>
      </c>
      <c r="J119" s="163" t="e">
        <f>Absolute!J124/Absolute!$C124</f>
        <v>#VALUE!</v>
      </c>
      <c r="K119" s="24">
        <f>Absolute!K117/$C119</f>
        <v>12.75627453729669</v>
      </c>
    </row>
    <row r="121" ht="12.75">
      <c r="A121" s="43" t="s">
        <v>49</v>
      </c>
    </row>
    <row r="124" ht="13.5" thickBot="1"/>
    <row r="125" spans="1:11" ht="18.75" customHeight="1">
      <c r="A125" s="147" t="s">
        <v>50</v>
      </c>
      <c r="B125" s="148"/>
      <c r="C125" s="148"/>
      <c r="D125" s="148"/>
      <c r="E125" s="148"/>
      <c r="F125" s="148"/>
      <c r="G125" s="148"/>
      <c r="H125" s="148"/>
      <c r="I125" s="148"/>
      <c r="J125" s="148"/>
      <c r="K125" s="149"/>
    </row>
    <row r="126" spans="1:11" ht="12.75">
      <c r="A126" s="172"/>
      <c r="B126" s="173"/>
      <c r="C126" s="173"/>
      <c r="D126" s="173"/>
      <c r="E126" s="173"/>
      <c r="F126" s="173"/>
      <c r="G126" s="173"/>
      <c r="H126" s="173"/>
      <c r="I126" s="173"/>
      <c r="J126" s="173"/>
      <c r="K126" s="174"/>
    </row>
    <row r="127" spans="1:11" ht="38.25">
      <c r="A127" s="153" t="s">
        <v>0</v>
      </c>
      <c r="B127" s="62" t="s">
        <v>1</v>
      </c>
      <c r="C127" s="62" t="s">
        <v>2</v>
      </c>
      <c r="D127" s="1" t="s">
        <v>3</v>
      </c>
      <c r="E127" s="1" t="s">
        <v>4</v>
      </c>
      <c r="F127" s="1" t="s">
        <v>47</v>
      </c>
      <c r="G127" s="1" t="s">
        <v>23</v>
      </c>
      <c r="H127" s="1" t="s">
        <v>24</v>
      </c>
      <c r="I127" s="175" t="s">
        <v>5</v>
      </c>
      <c r="J127" s="176"/>
      <c r="K127" s="61" t="s">
        <v>6</v>
      </c>
    </row>
    <row r="128" spans="1:11" ht="13.5" customHeight="1">
      <c r="A128" s="154"/>
      <c r="B128" s="177" t="s">
        <v>25</v>
      </c>
      <c r="C128" s="177" t="s">
        <v>7</v>
      </c>
      <c r="D128" s="2" t="s">
        <v>15</v>
      </c>
      <c r="E128" s="177" t="s">
        <v>15</v>
      </c>
      <c r="F128" s="177" t="s">
        <v>15</v>
      </c>
      <c r="G128" s="177" t="s">
        <v>15</v>
      </c>
      <c r="H128" s="177" t="s">
        <v>15</v>
      </c>
      <c r="I128" s="164" t="s">
        <v>15</v>
      </c>
      <c r="J128" s="165"/>
      <c r="K128" s="168" t="s">
        <v>15</v>
      </c>
    </row>
    <row r="129" spans="1:11" ht="13.5" thickBot="1">
      <c r="A129" s="155"/>
      <c r="B129" s="178"/>
      <c r="C129" s="178"/>
      <c r="D129" s="52" t="s">
        <v>9</v>
      </c>
      <c r="E129" s="178"/>
      <c r="F129" s="178"/>
      <c r="G129" s="178"/>
      <c r="H129" s="178"/>
      <c r="I129" s="166"/>
      <c r="J129" s="167"/>
      <c r="K129" s="169"/>
    </row>
    <row r="130" spans="1:11" ht="12.75">
      <c r="A130" s="48" t="str">
        <f>Absolute!A126</f>
        <v>Europe</v>
      </c>
      <c r="B130" s="15">
        <f>Absolute!B126</f>
        <v>34</v>
      </c>
      <c r="C130" s="30">
        <f>Absolute!$C126</f>
        <v>3966.3</v>
      </c>
      <c r="D130" s="16">
        <f>Absolute!D126/$C130</f>
        <v>-32.026826009126886</v>
      </c>
      <c r="E130" s="16">
        <f>Absolute!E126/$C130</f>
        <v>3.752615788014018</v>
      </c>
      <c r="F130" s="16">
        <f>Absolute!F126/$C130</f>
        <v>0.07362025061140105</v>
      </c>
      <c r="G130" s="16">
        <f>Absolute!G126/$C130</f>
        <v>0.14850112195244938</v>
      </c>
      <c r="H130" s="16">
        <f>Absolute!H126/$C130</f>
        <v>0.6570355242921614</v>
      </c>
      <c r="I130" s="170">
        <f>SUM(F130:H130)</f>
        <v>0.8791568968560118</v>
      </c>
      <c r="J130" s="171"/>
      <c r="K130" s="50">
        <f>Absolute!K126/$C130</f>
        <v>9.661145147870812</v>
      </c>
    </row>
    <row r="131" spans="1:11" ht="25.5">
      <c r="A131" s="48" t="str">
        <f>Absolute!A127</f>
        <v>United States of America                + Canada + Mexico</v>
      </c>
      <c r="B131" s="15">
        <f>Absolute!B127</f>
        <v>6</v>
      </c>
      <c r="C131" s="30">
        <f>Absolute!$C127</f>
        <v>613.5</v>
      </c>
      <c r="D131" s="16">
        <f>Absolute!D127/$C131</f>
        <v>-27.75713121434393</v>
      </c>
      <c r="E131" s="16">
        <f>Absolute!E127/$C131</f>
        <v>0.5647758761206194</v>
      </c>
      <c r="F131" s="16">
        <f>Absolute!F127/$C131</f>
        <v>0.07237163814180929</v>
      </c>
      <c r="G131" s="16">
        <f>Absolute!G127/$C131</f>
        <v>0.039119804400977995</v>
      </c>
      <c r="H131" s="16">
        <f>Absolute!H127/$C131</f>
        <v>1.8141809290953546</v>
      </c>
      <c r="I131" s="161">
        <f>SUM(F131:H131)</f>
        <v>1.9256723716381419</v>
      </c>
      <c r="J131" s="162"/>
      <c r="K131" s="50">
        <f>Absolute!K127/$C131</f>
        <v>9.905460472697637</v>
      </c>
    </row>
    <row r="132" spans="1:11" ht="12.75">
      <c r="A132" s="48" t="str">
        <f>Absolute!A128</f>
        <v>India</v>
      </c>
      <c r="B132" s="15">
        <f>Absolute!B128</f>
        <v>7</v>
      </c>
      <c r="C132" s="30">
        <f>Absolute!$C128</f>
        <v>188</v>
      </c>
      <c r="D132" s="16">
        <f>Absolute!D128/$C132</f>
        <v>5.288776595744681</v>
      </c>
      <c r="E132" s="16">
        <f>Absolute!E128/$C132</f>
        <v>14.913792553191492</v>
      </c>
      <c r="F132" s="16">
        <f>Absolute!F128/$C132</f>
        <v>0.0425531914893617</v>
      </c>
      <c r="G132" s="16">
        <f>Absolute!G128/$C132</f>
        <v>0</v>
      </c>
      <c r="H132" s="16">
        <f>Absolute!H128/$C132</f>
        <v>0.5927540957446809</v>
      </c>
      <c r="I132" s="161">
        <f>SUM(F132:H132)</f>
        <v>0.6353072872340425</v>
      </c>
      <c r="J132" s="162"/>
      <c r="K132" s="50">
        <f>Absolute!K128/$C132</f>
        <v>2.877659574468085</v>
      </c>
    </row>
    <row r="133" spans="1:11" ht="25.5">
      <c r="A133" s="48" t="str">
        <f>Absolute!A129</f>
        <v>Brazil + Argentina (1 plant) + Uruguay (1 plant) * (5 bis)</v>
      </c>
      <c r="B133" s="129">
        <f>Absolute!B129</f>
        <v>6</v>
      </c>
      <c r="C133" s="30">
        <f>Absolute!$C129</f>
        <v>318.6</v>
      </c>
      <c r="D133" s="16">
        <f>Absolute!D129/$C133</f>
        <v>75.5743879472693</v>
      </c>
      <c r="E133" s="16">
        <f>Absolute!E129/$C133</f>
        <v>50.282485875706215</v>
      </c>
      <c r="F133" s="16">
        <f>Absolute!F129/$C133</f>
        <v>0.0903954802259887</v>
      </c>
      <c r="G133" s="16">
        <f>Absolute!G129/$C133</f>
        <v>0.048650345260514746</v>
      </c>
      <c r="H133" s="16">
        <f>Absolute!H129/$C133</f>
        <v>4.672316384180791</v>
      </c>
      <c r="I133" s="161">
        <f>SUM(F133:H133)</f>
        <v>4.811362209667294</v>
      </c>
      <c r="J133" s="162"/>
      <c r="K133" s="50">
        <f>Absolute!K129/$C133</f>
        <v>10.49686126804771</v>
      </c>
    </row>
    <row r="134" spans="1:11" ht="12.75">
      <c r="A134" s="48" t="str">
        <f>Absolute!A130</f>
        <v>Russia</v>
      </c>
      <c r="B134" s="15">
        <f>Absolute!B130</f>
        <v>3</v>
      </c>
      <c r="C134" s="30">
        <f>Absolute!$C130</f>
        <v>402</v>
      </c>
      <c r="D134" s="16">
        <f>Absolute!D130/$C134</f>
        <v>87.95522388059702</v>
      </c>
      <c r="E134" s="16">
        <f>Absolute!E130/$C134</f>
        <v>69.18905472636816</v>
      </c>
      <c r="F134" s="16">
        <f>Absolute!F130/$C134</f>
        <v>0.09203980099502487</v>
      </c>
      <c r="G134" s="16">
        <f>Absolute!G130/$C134</f>
        <v>0.07462686567164178</v>
      </c>
      <c r="H134" s="16">
        <f>Absolute!H130/$C134</f>
        <v>0.8283582089552238</v>
      </c>
      <c r="I134" s="161">
        <f>SUM(F134:H134)</f>
        <v>0.9950248756218905</v>
      </c>
      <c r="J134" s="162"/>
      <c r="K134" s="50">
        <f>Absolute!K130/$C134</f>
        <v>55.76865671641791</v>
      </c>
    </row>
    <row r="135" spans="1:11" ht="12.75">
      <c r="A135" s="17"/>
      <c r="B135" s="3"/>
      <c r="C135" s="3"/>
      <c r="D135" s="5"/>
      <c r="E135" s="5"/>
      <c r="F135" s="5"/>
      <c r="G135" s="5"/>
      <c r="H135" s="5"/>
      <c r="I135" s="161"/>
      <c r="J135" s="162"/>
      <c r="K135" s="18"/>
    </row>
    <row r="136" spans="1:11" ht="13.5" thickBot="1">
      <c r="A136" s="19" t="s">
        <v>12</v>
      </c>
      <c r="B136" s="20">
        <f>SUM(B130:B135)</f>
        <v>56</v>
      </c>
      <c r="C136" s="21">
        <f>SUM(C130:C135)</f>
        <v>5488.400000000001</v>
      </c>
      <c r="D136" s="22">
        <f>Absolute!D132/(C136-C134)</f>
        <v>-16.441237417426862</v>
      </c>
      <c r="E136" s="23">
        <f>Absolute!E132/C136</f>
        <v>11.27255356752423</v>
      </c>
      <c r="F136" s="23">
        <f>Absolute!F132/C136</f>
        <v>0.07473945047737045</v>
      </c>
      <c r="G136" s="23">
        <f>Absolute!G132/C136</f>
        <v>0.11998032213395524</v>
      </c>
      <c r="H136" s="23">
        <f>Absolute!H132/C136</f>
        <v>1.0298152047955687</v>
      </c>
      <c r="I136" s="163">
        <f>Absolute!I132/C136</f>
        <v>1.2245349774068943</v>
      </c>
      <c r="J136" s="163" t="e">
        <f>Absolute!J139/Absolute!$C139</f>
        <v>#VALUE!</v>
      </c>
      <c r="K136" s="24">
        <f>Absolute!K132/C136</f>
        <v>12.881768821514466</v>
      </c>
    </row>
    <row r="138" ht="12.75">
      <c r="A138" s="43" t="s">
        <v>60</v>
      </c>
    </row>
    <row r="140" ht="13.5" thickBot="1"/>
    <row r="141" spans="1:11" ht="18.75" customHeight="1">
      <c r="A141" s="147" t="s">
        <v>55</v>
      </c>
      <c r="B141" s="148"/>
      <c r="C141" s="148"/>
      <c r="D141" s="148"/>
      <c r="E141" s="148"/>
      <c r="F141" s="148"/>
      <c r="G141" s="148"/>
      <c r="H141" s="148"/>
      <c r="I141" s="148"/>
      <c r="J141" s="148"/>
      <c r="K141" s="149"/>
    </row>
    <row r="142" spans="1:11" ht="12.75">
      <c r="A142" s="172"/>
      <c r="B142" s="173"/>
      <c r="C142" s="173"/>
      <c r="D142" s="173"/>
      <c r="E142" s="173"/>
      <c r="F142" s="173"/>
      <c r="G142" s="173"/>
      <c r="H142" s="173"/>
      <c r="I142" s="173"/>
      <c r="J142" s="173"/>
      <c r="K142" s="174"/>
    </row>
    <row r="143" spans="1:11" ht="38.25">
      <c r="A143" s="153" t="s">
        <v>0</v>
      </c>
      <c r="B143" s="62" t="s">
        <v>1</v>
      </c>
      <c r="C143" s="62" t="s">
        <v>2</v>
      </c>
      <c r="D143" s="1" t="s">
        <v>3</v>
      </c>
      <c r="E143" s="1" t="s">
        <v>4</v>
      </c>
      <c r="F143" s="1" t="s">
        <v>47</v>
      </c>
      <c r="G143" s="1" t="s">
        <v>23</v>
      </c>
      <c r="H143" s="1" t="s">
        <v>24</v>
      </c>
      <c r="I143" s="175" t="s">
        <v>5</v>
      </c>
      <c r="J143" s="176"/>
      <c r="K143" s="61" t="s">
        <v>6</v>
      </c>
    </row>
    <row r="144" spans="1:11" ht="13.5" customHeight="1">
      <c r="A144" s="154"/>
      <c r="B144" s="177" t="s">
        <v>25</v>
      </c>
      <c r="C144" s="177" t="s">
        <v>7</v>
      </c>
      <c r="D144" s="2" t="s">
        <v>15</v>
      </c>
      <c r="E144" s="177" t="s">
        <v>15</v>
      </c>
      <c r="F144" s="177" t="s">
        <v>15</v>
      </c>
      <c r="G144" s="177" t="s">
        <v>15</v>
      </c>
      <c r="H144" s="177" t="s">
        <v>15</v>
      </c>
      <c r="I144" s="164" t="s">
        <v>15</v>
      </c>
      <c r="J144" s="165"/>
      <c r="K144" s="168" t="s">
        <v>15</v>
      </c>
    </row>
    <row r="145" spans="1:11" ht="13.5" thickBot="1">
      <c r="A145" s="155"/>
      <c r="B145" s="178"/>
      <c r="C145" s="178"/>
      <c r="D145" s="52" t="s">
        <v>9</v>
      </c>
      <c r="E145" s="178"/>
      <c r="F145" s="178"/>
      <c r="G145" s="178"/>
      <c r="H145" s="178"/>
      <c r="I145" s="166"/>
      <c r="J145" s="167"/>
      <c r="K145" s="169"/>
    </row>
    <row r="146" spans="1:11" ht="12.75">
      <c r="A146" s="48" t="str">
        <f>Absolute!A141</f>
        <v>Europe</v>
      </c>
      <c r="B146" s="15">
        <f>Absolute!B141</f>
        <v>34</v>
      </c>
      <c r="C146" s="30">
        <f>Absolute!$C141</f>
        <v>3919</v>
      </c>
      <c r="D146" s="16">
        <f>Absolute!D141/$C146</f>
        <v>-5.6358764991069155</v>
      </c>
      <c r="E146" s="16">
        <f>Absolute!E141/$C146</f>
        <v>17.6180147996938</v>
      </c>
      <c r="F146" s="16">
        <f>Absolute!F141/$C146</f>
        <v>0.06787445776983925</v>
      </c>
      <c r="G146" s="16">
        <f>Absolute!G141/$C146</f>
        <v>0.09466700688951263</v>
      </c>
      <c r="H146" s="16">
        <f>Absolute!H141/$C146</f>
        <v>0.6465935187547844</v>
      </c>
      <c r="I146" s="170">
        <f>SUM(F146:H146)</f>
        <v>0.8091349834141364</v>
      </c>
      <c r="J146" s="171"/>
      <c r="K146" s="50">
        <f>Absolute!K141/$C146</f>
        <v>9.797652462362848</v>
      </c>
    </row>
    <row r="147" spans="1:11" ht="25.5">
      <c r="A147" s="48" t="str">
        <f>Absolute!A142</f>
        <v>United States of America                + Canada + Mexico</v>
      </c>
      <c r="B147" s="15">
        <f>Absolute!B142</f>
        <v>6</v>
      </c>
      <c r="C147" s="30">
        <f>Absolute!$C142</f>
        <v>559.9</v>
      </c>
      <c r="D147" s="16">
        <f>Absolute!D142/$C147</f>
        <v>-350.47151277013756</v>
      </c>
      <c r="E147" s="16">
        <f>Absolute!E142/$C147</f>
        <v>10.459010537595999</v>
      </c>
      <c r="F147" s="16">
        <f>Absolute!F142/$C147</f>
        <v>0.08055009823182711</v>
      </c>
      <c r="G147" s="16">
        <f>Absolute!G142/$C147</f>
        <v>0.08269333809608859</v>
      </c>
      <c r="H147" s="16">
        <f>Absolute!H142/$C147</f>
        <v>2.168244329344526</v>
      </c>
      <c r="I147" s="161">
        <f>SUM(F147:H147)</f>
        <v>2.3314877656724415</v>
      </c>
      <c r="J147" s="162"/>
      <c r="K147" s="50">
        <f>Absolute!K142/$C147</f>
        <v>6.097517413823898</v>
      </c>
    </row>
    <row r="148" spans="1:11" ht="12.75">
      <c r="A148" s="48" t="str">
        <f>Absolute!A143</f>
        <v>India</v>
      </c>
      <c r="B148" s="15">
        <f>Absolute!B143</f>
        <v>3</v>
      </c>
      <c r="C148" s="30">
        <f>Absolute!$C143</f>
        <v>95</v>
      </c>
      <c r="D148" s="16">
        <f>Absolute!D143/$C148</f>
        <v>0</v>
      </c>
      <c r="E148" s="16">
        <f>Absolute!E143/$C148</f>
        <v>16.705263157894738</v>
      </c>
      <c r="F148" s="16">
        <f>Absolute!F143/$C148</f>
        <v>0.031578947368421054</v>
      </c>
      <c r="G148" s="16">
        <f>Absolute!G143/$C148</f>
        <v>0</v>
      </c>
      <c r="H148" s="16">
        <f>Absolute!H143/$C148</f>
        <v>0.43157894736842106</v>
      </c>
      <c r="I148" s="161">
        <f>SUM(F148:H148)</f>
        <v>0.4631578947368421</v>
      </c>
      <c r="J148" s="162"/>
      <c r="K148" s="50">
        <f>Absolute!K143/$C148</f>
        <v>0.7052631578947368</v>
      </c>
    </row>
    <row r="149" spans="1:11" ht="25.5">
      <c r="A149" s="48" t="str">
        <f>Absolute!A144</f>
        <v>Brazil + Argentina (1 plant) + Uruguay (1 plant) (5 bis &amp; 6)</v>
      </c>
      <c r="B149" s="129">
        <f>Absolute!B144</f>
        <v>6</v>
      </c>
      <c r="C149" s="30">
        <f>Absolute!$C144</f>
        <v>318.6</v>
      </c>
      <c r="D149" s="16">
        <f>Absolute!D144/$C149</f>
        <v>46.31826741996233</v>
      </c>
      <c r="E149" s="130">
        <f>Absolute!E144/$C149</f>
        <v>71.8675455116133</v>
      </c>
      <c r="F149" s="16">
        <f>Absolute!F144/$C149</f>
        <v>0.11173885750156937</v>
      </c>
      <c r="G149" s="16">
        <f>Absolute!G144/$C149</f>
        <v>0.0458254865034526</v>
      </c>
      <c r="H149" s="16">
        <f>Absolute!H144/$C149</f>
        <v>5.961393596986817</v>
      </c>
      <c r="I149" s="161">
        <f>SUM(F149:H149)</f>
        <v>6.118957940991838</v>
      </c>
      <c r="J149" s="162"/>
      <c r="K149" s="50">
        <f>Absolute!K144/$C149</f>
        <v>65.9623352165725</v>
      </c>
    </row>
    <row r="150" spans="1:11" ht="12.75">
      <c r="A150" s="48" t="str">
        <f>Absolute!A145</f>
        <v>Russia (7)</v>
      </c>
      <c r="B150" s="15">
        <f>Absolute!B145</f>
        <v>3</v>
      </c>
      <c r="C150" s="30">
        <f>Absolute!$C145</f>
        <v>402</v>
      </c>
      <c r="D150" s="16">
        <f>Absolute!D145/$C150</f>
        <v>114.30348258706468</v>
      </c>
      <c r="E150" s="16">
        <f>Absolute!E145/$C150</f>
        <v>104.9950248756219</v>
      </c>
      <c r="F150" s="16">
        <f>Absolute!F145/$C150</f>
        <v>0.1345771144278607</v>
      </c>
      <c r="G150" s="16">
        <f>Absolute!G145/$C150</f>
        <v>0.07064676616915423</v>
      </c>
      <c r="H150" s="16">
        <f>Absolute!H145/$C150</f>
        <v>0.8828358208955224</v>
      </c>
      <c r="I150" s="161">
        <f>SUM(F150:H150)</f>
        <v>1.0880597014925373</v>
      </c>
      <c r="J150" s="162"/>
      <c r="K150" s="50">
        <f>Absolute!K145/$C150</f>
        <v>91.80049751243781</v>
      </c>
    </row>
    <row r="151" spans="1:11" ht="12.75">
      <c r="A151" s="17"/>
      <c r="B151" s="3"/>
      <c r="C151" s="3"/>
      <c r="D151" s="5"/>
      <c r="E151" s="5"/>
      <c r="F151" s="5"/>
      <c r="G151" s="5"/>
      <c r="H151" s="5"/>
      <c r="I151" s="161"/>
      <c r="J151" s="162"/>
      <c r="K151" s="18"/>
    </row>
    <row r="152" spans="1:11" ht="13.5" thickBot="1">
      <c r="A152" s="19" t="s">
        <v>12</v>
      </c>
      <c r="B152" s="20">
        <f>SUM(B146:B151)</f>
        <v>52</v>
      </c>
      <c r="C152" s="21">
        <f>SUM(C146:C151)</f>
        <v>5294.5</v>
      </c>
      <c r="D152" s="22">
        <f>Absolute!D147/(C152-C150)</f>
        <v>-32.2144098109351</v>
      </c>
      <c r="E152" s="23">
        <f>Absolute!E147/C152</f>
        <v>26.74341297572953</v>
      </c>
      <c r="F152" s="23">
        <f>Absolute!F147/C152</f>
        <v>0.07626782510152046</v>
      </c>
      <c r="G152" s="23">
        <f>Absolute!G147/C152</f>
        <v>0.08693927660780056</v>
      </c>
      <c r="H152" s="23">
        <f>Absolute!H147/C152</f>
        <v>1.1414108981018036</v>
      </c>
      <c r="I152" s="163">
        <f>Absolute!I147/C152</f>
        <v>1.3046179998111247</v>
      </c>
      <c r="J152" s="163" t="e">
        <f>Absolute!J156/Absolute!$C156</f>
        <v>#VALUE!</v>
      </c>
      <c r="K152" s="24">
        <f>Absolute!K147/C152</f>
        <v>18.849258664651995</v>
      </c>
    </row>
    <row r="154" ht="12.75">
      <c r="A154" s="43" t="s">
        <v>60</v>
      </c>
    </row>
    <row r="155" ht="12.75">
      <c r="A155" s="43" t="s">
        <v>61</v>
      </c>
    </row>
    <row r="156" ht="12.75">
      <c r="A156" s="43" t="s">
        <v>63</v>
      </c>
    </row>
    <row r="157" ht="12.75">
      <c r="A157" s="43" t="s">
        <v>57</v>
      </c>
    </row>
    <row r="158" ht="13.5" thickBot="1"/>
    <row r="159" spans="1:11" ht="18.75" customHeight="1">
      <c r="A159" s="147" t="s">
        <v>58</v>
      </c>
      <c r="B159" s="148"/>
      <c r="C159" s="148"/>
      <c r="D159" s="148"/>
      <c r="E159" s="148"/>
      <c r="F159" s="148"/>
      <c r="G159" s="148"/>
      <c r="H159" s="148"/>
      <c r="I159" s="148"/>
      <c r="J159" s="148"/>
      <c r="K159" s="149"/>
    </row>
    <row r="160" spans="1:11" ht="12.75">
      <c r="A160" s="172"/>
      <c r="B160" s="173"/>
      <c r="C160" s="173"/>
      <c r="D160" s="173"/>
      <c r="E160" s="173"/>
      <c r="F160" s="173"/>
      <c r="G160" s="173"/>
      <c r="H160" s="173"/>
      <c r="I160" s="173"/>
      <c r="J160" s="173"/>
      <c r="K160" s="174"/>
    </row>
    <row r="161" spans="1:11" ht="38.25">
      <c r="A161" s="153" t="s">
        <v>0</v>
      </c>
      <c r="B161" s="62" t="s">
        <v>1</v>
      </c>
      <c r="C161" s="62" t="s">
        <v>2</v>
      </c>
      <c r="D161" s="1" t="s">
        <v>3</v>
      </c>
      <c r="E161" s="1" t="s">
        <v>4</v>
      </c>
      <c r="F161" s="1" t="s">
        <v>47</v>
      </c>
      <c r="G161" s="1" t="s">
        <v>23</v>
      </c>
      <c r="H161" s="1" t="s">
        <v>24</v>
      </c>
      <c r="I161" s="175" t="s">
        <v>5</v>
      </c>
      <c r="J161" s="176"/>
      <c r="K161" s="61" t="s">
        <v>6</v>
      </c>
    </row>
    <row r="162" spans="1:11" ht="13.5" customHeight="1">
      <c r="A162" s="154"/>
      <c r="B162" s="177" t="s">
        <v>25</v>
      </c>
      <c r="C162" s="177" t="s">
        <v>7</v>
      </c>
      <c r="D162" s="2" t="s">
        <v>15</v>
      </c>
      <c r="E162" s="177" t="s">
        <v>15</v>
      </c>
      <c r="F162" s="177" t="s">
        <v>15</v>
      </c>
      <c r="G162" s="177" t="s">
        <v>15</v>
      </c>
      <c r="H162" s="177" t="s">
        <v>15</v>
      </c>
      <c r="I162" s="164" t="s">
        <v>15</v>
      </c>
      <c r="J162" s="165"/>
      <c r="K162" s="168" t="s">
        <v>15</v>
      </c>
    </row>
    <row r="163" spans="1:11" ht="13.5" thickBot="1">
      <c r="A163" s="155"/>
      <c r="B163" s="178"/>
      <c r="C163" s="178"/>
      <c r="D163" s="52" t="s">
        <v>9</v>
      </c>
      <c r="E163" s="178"/>
      <c r="F163" s="178"/>
      <c r="G163" s="178"/>
      <c r="H163" s="178"/>
      <c r="I163" s="166"/>
      <c r="J163" s="167"/>
      <c r="K163" s="169"/>
    </row>
    <row r="164" spans="1:11" ht="12.75">
      <c r="A164" s="48" t="str">
        <f>Absolute!A159</f>
        <v>Europe</v>
      </c>
      <c r="B164" s="15">
        <f>Absolute!B159</f>
        <v>34</v>
      </c>
      <c r="C164" s="30">
        <f>Absolute!$C159</f>
        <v>3667.8</v>
      </c>
      <c r="D164" s="16">
        <f>Absolute!D159/$C164</f>
        <v>-13.882436337859206</v>
      </c>
      <c r="E164" s="16">
        <f>Absolute!E159/$C164</f>
        <v>23.583892251485903</v>
      </c>
      <c r="F164" s="16">
        <f>Absolute!F159/$C164</f>
        <v>0.060254103277168874</v>
      </c>
      <c r="G164" s="16">
        <f>Absolute!G159/$C164</f>
        <v>0.09024483341512624</v>
      </c>
      <c r="H164" s="16">
        <f>Absolute!H159/$C164</f>
        <v>0.5763673046512896</v>
      </c>
      <c r="I164" s="170">
        <f>SUM(F164:H164)</f>
        <v>0.7268662413435847</v>
      </c>
      <c r="J164" s="171"/>
      <c r="K164" s="50">
        <f>Absolute!K159/$C164</f>
        <v>9.175800207208681</v>
      </c>
    </row>
    <row r="165" spans="1:11" ht="25.5">
      <c r="A165" s="48" t="str">
        <f>Absolute!A160</f>
        <v>United States of America                + Canada + Mexico</v>
      </c>
      <c r="B165" s="88">
        <f>Absolute!B160</f>
        <v>4</v>
      </c>
      <c r="C165" s="90">
        <f>Absolute!$C160</f>
        <v>380</v>
      </c>
      <c r="D165" s="102">
        <f>Absolute!D160/$C165</f>
        <v>26.605263157894736</v>
      </c>
      <c r="E165" s="102">
        <f>Absolute!E160/$C165</f>
        <v>14.905263157894737</v>
      </c>
      <c r="F165" s="102">
        <f>Absolute!F160/$C165</f>
        <v>0.1763157894736842</v>
      </c>
      <c r="G165" s="102">
        <f>Absolute!G160/$C165</f>
        <v>0.06315789473684211</v>
      </c>
      <c r="H165" s="102">
        <f>Absolute!H160/$C165</f>
        <v>2.623684210526316</v>
      </c>
      <c r="I165" s="161">
        <f>SUM(F165:H165)</f>
        <v>2.863157894736842</v>
      </c>
      <c r="J165" s="162"/>
      <c r="K165" s="103">
        <f>Absolute!K160/$C165</f>
        <v>9.26842105263158</v>
      </c>
    </row>
    <row r="166" spans="1:11" ht="12.75">
      <c r="A166" s="48" t="str">
        <f>Absolute!A161</f>
        <v>India</v>
      </c>
      <c r="B166" s="15">
        <f>Absolute!B161</f>
        <v>3</v>
      </c>
      <c r="C166" s="30">
        <f>Absolute!$C161</f>
        <v>98</v>
      </c>
      <c r="D166" s="16">
        <f>Absolute!D161/$C166</f>
        <v>5.989795918367347</v>
      </c>
      <c r="E166" s="16">
        <f>Absolute!E161/$C166</f>
        <v>19.102040816326532</v>
      </c>
      <c r="F166" s="16">
        <f>Absolute!F161/$C166</f>
        <v>0.061224489795918366</v>
      </c>
      <c r="G166" s="16">
        <f>Absolute!G161/$C166</f>
        <v>0</v>
      </c>
      <c r="H166" s="16">
        <f>Absolute!H161/$C166</f>
        <v>0.5</v>
      </c>
      <c r="I166" s="161">
        <f>SUM(F166:H166)</f>
        <v>0.5612244897959183</v>
      </c>
      <c r="J166" s="162"/>
      <c r="K166" s="50">
        <f>Absolute!K161/$C166</f>
        <v>1</v>
      </c>
    </row>
    <row r="167" spans="1:11" ht="25.5">
      <c r="A167" s="48" t="str">
        <f>Absolute!A162</f>
        <v>Brazil + Argentina (1 plant) + Uruguay (1 plant)</v>
      </c>
      <c r="B167" s="15">
        <f>Absolute!B162</f>
        <v>6</v>
      </c>
      <c r="C167" s="30">
        <f>Absolute!$C162</f>
        <v>321</v>
      </c>
      <c r="D167" s="16">
        <f>Absolute!D162/$C167</f>
        <v>38.9570093457944</v>
      </c>
      <c r="E167" s="16">
        <f>Absolute!E162/$C167</f>
        <v>80.04672897196262</v>
      </c>
      <c r="F167" s="16">
        <f>Absolute!F162/$C167</f>
        <v>0.11183800623052959</v>
      </c>
      <c r="G167" s="16">
        <f>Absolute!G162/$C167</f>
        <v>0.030218068535825544</v>
      </c>
      <c r="H167" s="16">
        <f>Absolute!H162/$C167</f>
        <v>5.782242990654205</v>
      </c>
      <c r="I167" s="161">
        <f>SUM(F167:H167)</f>
        <v>5.92429906542056</v>
      </c>
      <c r="J167" s="162"/>
      <c r="K167" s="50">
        <f>Absolute!K162/$C167</f>
        <v>11.097196261682242</v>
      </c>
    </row>
    <row r="168" spans="1:11" ht="12.75">
      <c r="A168" s="48" t="str">
        <f>Absolute!A163</f>
        <v>Russia (8)</v>
      </c>
      <c r="B168" s="15">
        <f>Absolute!B163</f>
        <v>3</v>
      </c>
      <c r="C168" s="30">
        <f>Absolute!$C163</f>
        <v>414</v>
      </c>
      <c r="D168" s="16">
        <f>Absolute!D163/$C168</f>
        <v>164.91763285024155</v>
      </c>
      <c r="E168" s="16">
        <f>Absolute!E163/$C168</f>
        <v>95.9927536231884</v>
      </c>
      <c r="F168" s="16">
        <f>Absolute!F163/$C168</f>
        <v>0.1853623188405797</v>
      </c>
      <c r="G168" s="16">
        <f>Absolute!G163/$C168</f>
        <v>0.11164251207729468</v>
      </c>
      <c r="H168" s="16">
        <f>Absolute!H163/$C168</f>
        <v>0.8686473429951691</v>
      </c>
      <c r="I168" s="161">
        <f>SUM(F168:H168)</f>
        <v>1.1656521739130434</v>
      </c>
      <c r="J168" s="162"/>
      <c r="K168" s="50">
        <f>Absolute!K163/$C168</f>
        <v>88.80724637681159</v>
      </c>
    </row>
    <row r="169" spans="1:11" ht="12.75">
      <c r="A169" s="17"/>
      <c r="B169" s="3"/>
      <c r="C169" s="3"/>
      <c r="D169" s="5"/>
      <c r="E169" s="5"/>
      <c r="F169" s="5"/>
      <c r="G169" s="5"/>
      <c r="H169" s="5"/>
      <c r="I169" s="161"/>
      <c r="J169" s="162"/>
      <c r="K169" s="18"/>
    </row>
    <row r="170" spans="1:11" ht="13.5" thickBot="1">
      <c r="A170" s="19" t="s">
        <v>12</v>
      </c>
      <c r="B170" s="20">
        <f>SUM(B164:B169)</f>
        <v>50</v>
      </c>
      <c r="C170" s="21">
        <f>SUM(C164:C169)</f>
        <v>4880.8</v>
      </c>
      <c r="D170" s="22">
        <f>Absolute!D165/(C170-C168)</f>
        <v>9.08034834781051</v>
      </c>
      <c r="E170" s="23">
        <f>Absolute!E165/C170</f>
        <v>32.673537125061465</v>
      </c>
      <c r="F170" s="23">
        <f>Absolute!F165/C170</f>
        <v>0.0833142107851172</v>
      </c>
      <c r="G170" s="23">
        <f>Absolute!G165/C170</f>
        <v>0.08419111621045729</v>
      </c>
      <c r="H170" s="23">
        <f>Absolute!H165/C170</f>
        <v>1.101401409604983</v>
      </c>
      <c r="I170" s="163">
        <f>Absolute!I165/C170</f>
        <v>1.268906736600557</v>
      </c>
      <c r="J170" s="163" t="e">
        <f>Absolute!J173/Absolute!$C173</f>
        <v>#VALUE!</v>
      </c>
      <c r="K170" s="24">
        <f>Absolute!K165/C170</f>
        <v>15.89972955253237</v>
      </c>
    </row>
    <row r="172" ht="12.75">
      <c r="A172" s="43" t="s">
        <v>68</v>
      </c>
    </row>
    <row r="174" ht="13.5" thickBot="1"/>
    <row r="175" spans="1:11" ht="18.75">
      <c r="A175" s="147" t="s">
        <v>69</v>
      </c>
      <c r="B175" s="148"/>
      <c r="C175" s="148"/>
      <c r="D175" s="148"/>
      <c r="E175" s="148"/>
      <c r="F175" s="148"/>
      <c r="G175" s="148"/>
      <c r="H175" s="148"/>
      <c r="I175" s="148"/>
      <c r="J175" s="148"/>
      <c r="K175" s="149"/>
    </row>
    <row r="176" spans="1:11" ht="12.75">
      <c r="A176" s="172"/>
      <c r="B176" s="173"/>
      <c r="C176" s="173"/>
      <c r="D176" s="173"/>
      <c r="E176" s="173"/>
      <c r="F176" s="173"/>
      <c r="G176" s="173"/>
      <c r="H176" s="173"/>
      <c r="I176" s="173"/>
      <c r="J176" s="173"/>
      <c r="K176" s="174"/>
    </row>
    <row r="177" spans="1:11" ht="38.25">
      <c r="A177" s="153" t="s">
        <v>0</v>
      </c>
      <c r="B177" s="62" t="s">
        <v>1</v>
      </c>
      <c r="C177" s="62" t="s">
        <v>2</v>
      </c>
      <c r="D177" s="1" t="s">
        <v>3</v>
      </c>
      <c r="E177" s="1" t="s">
        <v>4</v>
      </c>
      <c r="F177" s="1" t="s">
        <v>47</v>
      </c>
      <c r="G177" s="1" t="s">
        <v>23</v>
      </c>
      <c r="H177" s="1" t="s">
        <v>24</v>
      </c>
      <c r="I177" s="175" t="s">
        <v>5</v>
      </c>
      <c r="J177" s="176"/>
      <c r="K177" s="61" t="s">
        <v>6</v>
      </c>
    </row>
    <row r="178" spans="1:11" ht="14.25">
      <c r="A178" s="154"/>
      <c r="B178" s="177" t="s">
        <v>25</v>
      </c>
      <c r="C178" s="177" t="s">
        <v>7</v>
      </c>
      <c r="D178" s="2" t="s">
        <v>15</v>
      </c>
      <c r="E178" s="177" t="s">
        <v>15</v>
      </c>
      <c r="F178" s="177" t="s">
        <v>15</v>
      </c>
      <c r="G178" s="177" t="s">
        <v>15</v>
      </c>
      <c r="H178" s="177" t="s">
        <v>15</v>
      </c>
      <c r="I178" s="164" t="s">
        <v>15</v>
      </c>
      <c r="J178" s="165"/>
      <c r="K178" s="168" t="s">
        <v>15</v>
      </c>
    </row>
    <row r="179" spans="1:11" ht="13.5" thickBot="1">
      <c r="A179" s="155"/>
      <c r="B179" s="178"/>
      <c r="C179" s="178"/>
      <c r="D179" s="52" t="s">
        <v>9</v>
      </c>
      <c r="E179" s="178"/>
      <c r="F179" s="178"/>
      <c r="G179" s="178"/>
      <c r="H179" s="178"/>
      <c r="I179" s="166"/>
      <c r="J179" s="167"/>
      <c r="K179" s="169"/>
    </row>
    <row r="180" spans="1:11" ht="12.75">
      <c r="A180" s="48" t="str">
        <f>Absolute!A175</f>
        <v>Europe</v>
      </c>
      <c r="B180" s="15">
        <f>Absolute!B175</f>
        <v>30</v>
      </c>
      <c r="C180" s="30">
        <f>Absolute!$C175</f>
        <v>3014</v>
      </c>
      <c r="D180" s="16">
        <f>Absolute!D175/$C180</f>
        <v>7.124087591240876</v>
      </c>
      <c r="E180" s="16">
        <f>Absolute!E175/$C180</f>
        <v>46.61015262110153</v>
      </c>
      <c r="F180" s="16">
        <f>Absolute!F175/$C180</f>
        <v>0.05640345056403451</v>
      </c>
      <c r="G180" s="16">
        <f>Absolute!G175/$C180</f>
        <v>0.06668878566688785</v>
      </c>
      <c r="H180" s="16">
        <f>Absolute!H175/$C180</f>
        <v>0.579628400796284</v>
      </c>
      <c r="I180" s="170">
        <f>SUM(F180:H180)</f>
        <v>0.7027206370272063</v>
      </c>
      <c r="J180" s="171"/>
      <c r="K180" s="50">
        <f>Absolute!K175/$C180</f>
        <v>18.933974784339746</v>
      </c>
    </row>
    <row r="181" spans="1:11" ht="25.5">
      <c r="A181" s="48" t="str">
        <f>Absolute!A176</f>
        <v>United States of America                + Canada + Mexico</v>
      </c>
      <c r="B181" s="88">
        <f>Absolute!B176</f>
        <v>4</v>
      </c>
      <c r="C181" s="90">
        <f>Absolute!$C176</f>
        <v>380</v>
      </c>
      <c r="D181" s="102">
        <f>Absolute!D176/$C181</f>
        <v>11.842105263157896</v>
      </c>
      <c r="E181" s="102">
        <f>Absolute!E176/$C181</f>
        <v>15.08421052631579</v>
      </c>
      <c r="F181" s="102">
        <f>Absolute!F176/$C181</f>
        <v>0.18157894736842106</v>
      </c>
      <c r="G181" s="102">
        <f>Absolute!G176/$C181</f>
        <v>0.15263157894736842</v>
      </c>
      <c r="H181" s="102">
        <f>Absolute!H176/$C181</f>
        <v>2.663157894736842</v>
      </c>
      <c r="I181" s="161">
        <f>SUM(F181:H181)</f>
        <v>2.9973684210526317</v>
      </c>
      <c r="J181" s="162"/>
      <c r="K181" s="103">
        <f>Absolute!K176/$C181</f>
        <v>10.41842105263158</v>
      </c>
    </row>
    <row r="182" spans="1:11" ht="12.75">
      <c r="A182" s="48" t="str">
        <f>Absolute!A177</f>
        <v>India</v>
      </c>
      <c r="B182" s="15">
        <f>Absolute!B177</f>
        <v>2</v>
      </c>
      <c r="C182" s="30">
        <f>Absolute!$C177</f>
        <v>42</v>
      </c>
      <c r="D182" s="16">
        <f>Absolute!D177/$C182</f>
        <v>6</v>
      </c>
      <c r="E182" s="16">
        <f>Absolute!E177/$C182</f>
        <v>19.166666666666668</v>
      </c>
      <c r="F182" s="16">
        <f>Absolute!F177/$C182</f>
        <v>0.07142857142857142</v>
      </c>
      <c r="G182" s="16">
        <f>Absolute!G177/$C182</f>
        <v>0</v>
      </c>
      <c r="H182" s="16">
        <f>Absolute!H177/$C182</f>
        <v>0.5</v>
      </c>
      <c r="I182" s="161">
        <f>SUM(F182:H182)</f>
        <v>0.5714285714285714</v>
      </c>
      <c r="J182" s="162"/>
      <c r="K182" s="50">
        <f>Absolute!K177/$C182</f>
        <v>1</v>
      </c>
    </row>
    <row r="183" spans="1:11" ht="25.5">
      <c r="A183" s="48" t="str">
        <f>Absolute!A178</f>
        <v>Brazil + Argentina (1 plant) + Uruguay (1 plant)</v>
      </c>
      <c r="B183" s="15">
        <f>Absolute!B178</f>
        <v>6</v>
      </c>
      <c r="C183" s="30">
        <f>Absolute!$C178</f>
        <v>341</v>
      </c>
      <c r="D183" s="16">
        <f>Absolute!D178/$C183</f>
        <v>122.6158357771261</v>
      </c>
      <c r="E183" s="16">
        <f>Absolute!E178/$C183</f>
        <v>96.53372434017595</v>
      </c>
      <c r="F183" s="16">
        <f>Absolute!F178/$C183</f>
        <v>0.08387096774193549</v>
      </c>
      <c r="G183" s="16">
        <f>Absolute!G178/$C183</f>
        <v>0.021114369501466276</v>
      </c>
      <c r="H183" s="16">
        <f>Absolute!H178/$C183</f>
        <v>5.843401759530791</v>
      </c>
      <c r="I183" s="161">
        <f>SUM(F183:H183)</f>
        <v>5.948387096774193</v>
      </c>
      <c r="J183" s="162"/>
      <c r="K183" s="50">
        <f>Absolute!K178/$C183</f>
        <v>25.739882697947213</v>
      </c>
    </row>
    <row r="184" spans="1:11" ht="12.75">
      <c r="A184" s="48" t="str">
        <f>Absolute!A179</f>
        <v>Russia</v>
      </c>
      <c r="B184" s="15">
        <f>Absolute!B179</f>
        <v>3</v>
      </c>
      <c r="C184" s="30">
        <f>Absolute!$C179</f>
        <v>414</v>
      </c>
      <c r="D184" s="16">
        <f>Absolute!D179/$C184</f>
        <v>91.92270531400966</v>
      </c>
      <c r="E184" s="16">
        <f>Absolute!E179/$C184</f>
        <v>76.44202898550725</v>
      </c>
      <c r="F184" s="16">
        <f>Absolute!F179/$C184</f>
        <v>0.17004830917874397</v>
      </c>
      <c r="G184" s="16">
        <f>Absolute!G179/$C184</f>
        <v>0.05410628019323671</v>
      </c>
      <c r="H184" s="16">
        <f>Absolute!H179/$C184</f>
        <v>0.9657004830917875</v>
      </c>
      <c r="I184" s="161">
        <f>SUM(F184:H184)</f>
        <v>1.1898550724637682</v>
      </c>
      <c r="J184" s="162"/>
      <c r="K184" s="50">
        <f>Absolute!K179/$C184</f>
        <v>66.55700483091788</v>
      </c>
    </row>
    <row r="185" spans="1:11" ht="12.75">
      <c r="A185" s="17"/>
      <c r="B185" s="3"/>
      <c r="C185" s="3"/>
      <c r="D185" s="5"/>
      <c r="E185" s="5"/>
      <c r="F185" s="5"/>
      <c r="G185" s="5"/>
      <c r="H185" s="5"/>
      <c r="I185" s="161"/>
      <c r="J185" s="162"/>
      <c r="K185" s="18"/>
    </row>
    <row r="186" spans="1:11" ht="13.5" thickBot="1">
      <c r="A186" s="19" t="s">
        <v>12</v>
      </c>
      <c r="B186" s="20">
        <f>SUM(B180:B185)</f>
        <v>45</v>
      </c>
      <c r="C186" s="21">
        <f>SUM(C180:C185)</f>
        <v>4191</v>
      </c>
      <c r="D186" s="22">
        <f>Absolute!D181/(C186-C184)</f>
        <v>28.08895949166005</v>
      </c>
      <c r="E186" s="23">
        <f>Absolute!E181/C186</f>
        <v>50.485564304461946</v>
      </c>
      <c r="F186" s="23">
        <f>Absolute!F181/C186</f>
        <v>0.08136482939632546</v>
      </c>
      <c r="G186" s="23">
        <f>Absolute!G181/C186</f>
        <v>0.06886184681460271</v>
      </c>
      <c r="H186" s="23">
        <f>Absolute!H181/C186</f>
        <v>1.2341684562157005</v>
      </c>
      <c r="I186" s="163">
        <f>Absolute!I181/C186</f>
        <v>1.3843951324266286</v>
      </c>
      <c r="J186" s="163" t="e">
        <f>Absolute!J189/Absolute!$C189</f>
        <v>#DIV/0!</v>
      </c>
      <c r="K186" s="24">
        <f>Absolute!K181/C186</f>
        <v>23.240252922930086</v>
      </c>
    </row>
    <row r="189" ht="13.5" thickBot="1"/>
    <row r="190" spans="1:11" ht="18.75">
      <c r="A190" s="147" t="s">
        <v>70</v>
      </c>
      <c r="B190" s="148"/>
      <c r="C190" s="148"/>
      <c r="D190" s="148"/>
      <c r="E190" s="148"/>
      <c r="F190" s="148"/>
      <c r="G190" s="148"/>
      <c r="H190" s="148"/>
      <c r="I190" s="148"/>
      <c r="J190" s="148"/>
      <c r="K190" s="149"/>
    </row>
    <row r="191" spans="1:11" ht="12.75">
      <c r="A191" s="172"/>
      <c r="B191" s="173"/>
      <c r="C191" s="173"/>
      <c r="D191" s="173"/>
      <c r="E191" s="173"/>
      <c r="F191" s="173"/>
      <c r="G191" s="173"/>
      <c r="H191" s="173"/>
      <c r="I191" s="173"/>
      <c r="J191" s="173"/>
      <c r="K191" s="174"/>
    </row>
    <row r="192" spans="1:11" ht="38.25">
      <c r="A192" s="153" t="s">
        <v>0</v>
      </c>
      <c r="B192" s="62" t="s">
        <v>1</v>
      </c>
      <c r="C192" s="62" t="s">
        <v>2</v>
      </c>
      <c r="D192" s="1" t="s">
        <v>3</v>
      </c>
      <c r="E192" s="1" t="s">
        <v>4</v>
      </c>
      <c r="F192" s="1" t="s">
        <v>47</v>
      </c>
      <c r="G192" s="1" t="s">
        <v>23</v>
      </c>
      <c r="H192" s="1" t="s">
        <v>24</v>
      </c>
      <c r="I192" s="175" t="s">
        <v>5</v>
      </c>
      <c r="J192" s="176"/>
      <c r="K192" s="61" t="s">
        <v>6</v>
      </c>
    </row>
    <row r="193" spans="1:11" ht="12.75">
      <c r="A193" s="154"/>
      <c r="B193" s="177" t="s">
        <v>25</v>
      </c>
      <c r="C193" s="177" t="s">
        <v>17</v>
      </c>
      <c r="D193" s="2" t="s">
        <v>71</v>
      </c>
      <c r="E193" s="177" t="s">
        <v>71</v>
      </c>
      <c r="F193" s="177" t="s">
        <v>71</v>
      </c>
      <c r="G193" s="177" t="s">
        <v>71</v>
      </c>
      <c r="H193" s="177" t="s">
        <v>71</v>
      </c>
      <c r="I193" s="164" t="s">
        <v>71</v>
      </c>
      <c r="J193" s="165"/>
      <c r="K193" s="168" t="s">
        <v>71</v>
      </c>
    </row>
    <row r="194" spans="1:11" ht="13.5" thickBot="1">
      <c r="A194" s="155"/>
      <c r="B194" s="178"/>
      <c r="C194" s="178"/>
      <c r="D194" s="52" t="s">
        <v>9</v>
      </c>
      <c r="E194" s="178"/>
      <c r="F194" s="178"/>
      <c r="G194" s="178"/>
      <c r="H194" s="178"/>
      <c r="I194" s="166"/>
      <c r="J194" s="167"/>
      <c r="K194" s="169"/>
    </row>
    <row r="195" spans="1:11" ht="12.75">
      <c r="A195" s="48" t="str">
        <f>Absolute!A190</f>
        <v>Europe</v>
      </c>
      <c r="B195" s="15">
        <f>Absolute!B190</f>
        <v>29</v>
      </c>
      <c r="C195" s="30">
        <f>Absolute!$C190</f>
        <v>2784</v>
      </c>
      <c r="D195" s="16">
        <f>Absolute!D190/$C195</f>
        <v>12.283764367816092</v>
      </c>
      <c r="E195" s="16">
        <f>Absolute!E190/$C195</f>
        <v>22.07435344827586</v>
      </c>
      <c r="F195" s="16">
        <f>Absolute!F190/$C195</f>
        <v>0.057830459770114945</v>
      </c>
      <c r="G195" s="16">
        <f>Absolute!G190/$C195</f>
        <v>0.06357758620689655</v>
      </c>
      <c r="H195" s="16">
        <f>Absolute!H190/$C195</f>
        <v>0.5948275862068966</v>
      </c>
      <c r="I195" s="170">
        <f>SUM(F195:H195)</f>
        <v>0.7162356321839081</v>
      </c>
      <c r="J195" s="171"/>
      <c r="K195" s="50">
        <f>Absolute!K190/$C195</f>
        <v>12.498563218390805</v>
      </c>
    </row>
    <row r="196" spans="1:11" ht="25.5">
      <c r="A196" s="48" t="str">
        <f>Absolute!A191</f>
        <v>United States of America                + Canada + Mexico</v>
      </c>
      <c r="B196" s="88">
        <f>Absolute!B191</f>
        <v>4</v>
      </c>
      <c r="C196" s="90">
        <f>Absolute!$C191</f>
        <v>250</v>
      </c>
      <c r="D196" s="102">
        <f>Absolute!D191/$C196</f>
        <v>121.068</v>
      </c>
      <c r="E196" s="102">
        <f>Absolute!E191/$C196</f>
        <v>103.376</v>
      </c>
      <c r="F196" s="102">
        <f>Absolute!F191/$C196</f>
        <v>0.28</v>
      </c>
      <c r="G196" s="102">
        <f>Absolute!G191/$C196</f>
        <v>0.204</v>
      </c>
      <c r="H196" s="102">
        <f>Absolute!H191/$C196</f>
        <v>3.584</v>
      </c>
      <c r="I196" s="161">
        <f>SUM(F196:H196)</f>
        <v>4.068</v>
      </c>
      <c r="J196" s="162"/>
      <c r="K196" s="103">
        <f>Absolute!K191/$C196</f>
        <v>15.088</v>
      </c>
    </row>
    <row r="197" spans="1:11" ht="12.75">
      <c r="A197" s="48" t="str">
        <f>Absolute!A192</f>
        <v>India</v>
      </c>
      <c r="B197" s="15">
        <f>Absolute!B192</f>
        <v>2</v>
      </c>
      <c r="C197" s="30">
        <f>Absolute!$C192</f>
        <v>42</v>
      </c>
      <c r="D197" s="16">
        <f>Absolute!D192/$C197</f>
        <v>4.809523809523809</v>
      </c>
      <c r="E197" s="16">
        <f>Absolute!E192/$C197</f>
        <v>15.333333333333334</v>
      </c>
      <c r="F197" s="16">
        <f>Absolute!F192/$C197</f>
        <v>0.05714285714285714</v>
      </c>
      <c r="G197" s="16">
        <f>Absolute!G192/$C197</f>
        <v>0</v>
      </c>
      <c r="H197" s="16">
        <f>Absolute!H192/$C197</f>
        <v>0.4</v>
      </c>
      <c r="I197" s="161">
        <f>SUM(F197:H197)</f>
        <v>0.4571428571428572</v>
      </c>
      <c r="J197" s="162"/>
      <c r="K197" s="50">
        <f>Absolute!K192/$C197</f>
        <v>0.8</v>
      </c>
    </row>
    <row r="198" spans="1:11" ht="25.5">
      <c r="A198" s="48" t="str">
        <f>Absolute!A193</f>
        <v>Brazil + Argentina (1 plant) + Uruguay (1 plant)</v>
      </c>
      <c r="B198" s="15">
        <f>Absolute!B193</f>
        <v>6</v>
      </c>
      <c r="C198" s="30">
        <f>Absolute!$C193</f>
        <v>341</v>
      </c>
      <c r="D198" s="16">
        <f>Absolute!D193/$C198</f>
        <v>64.6524926686217</v>
      </c>
      <c r="E198" s="16">
        <f>Absolute!E193/$C198</f>
        <v>57.33137829912023</v>
      </c>
      <c r="F198" s="16">
        <f>Absolute!F193/$C198</f>
        <v>0.09354838709677418</v>
      </c>
      <c r="G198" s="16">
        <f>Absolute!G193/$C198</f>
        <v>0.024926686217008796</v>
      </c>
      <c r="H198" s="16">
        <f>Absolute!H193/$C198</f>
        <v>5.503225806451613</v>
      </c>
      <c r="I198" s="161">
        <f>SUM(F198:H198)</f>
        <v>5.621700879765395</v>
      </c>
      <c r="J198" s="162"/>
      <c r="K198" s="50">
        <f>Absolute!K193/$C198</f>
        <v>24.145747800586513</v>
      </c>
    </row>
    <row r="199" spans="1:11" ht="12.75">
      <c r="A199" s="48" t="str">
        <f>Absolute!A194</f>
        <v>Russia</v>
      </c>
      <c r="B199" s="15">
        <f>Absolute!B194</f>
        <v>3</v>
      </c>
      <c r="C199" s="30">
        <f>Absolute!$C194</f>
        <v>414</v>
      </c>
      <c r="D199" s="16">
        <f>Absolute!D194/$C199</f>
        <v>65.85265700483092</v>
      </c>
      <c r="E199" s="16">
        <f>Absolute!E194/$C199</f>
        <v>59.26086956521739</v>
      </c>
      <c r="F199" s="16">
        <f>Absolute!F194/$C199</f>
        <v>0.19016908212560388</v>
      </c>
      <c r="G199" s="16">
        <f>Absolute!G194/$C199</f>
        <v>0.049130434782608694</v>
      </c>
      <c r="H199" s="16">
        <f>Absolute!H194/$C199</f>
        <v>0.9875120772946859</v>
      </c>
      <c r="I199" s="161">
        <f>SUM(F199:H199)</f>
        <v>1.2268115942028985</v>
      </c>
      <c r="J199" s="162"/>
      <c r="K199" s="50">
        <f>Absolute!K194/$C199</f>
        <v>48.83913043478261</v>
      </c>
    </row>
    <row r="200" spans="1:11" ht="12.75">
      <c r="A200" s="17"/>
      <c r="B200" s="3"/>
      <c r="C200" s="3"/>
      <c r="D200" s="5"/>
      <c r="E200" s="5"/>
      <c r="F200" s="5"/>
      <c r="G200" s="5"/>
      <c r="H200" s="5"/>
      <c r="I200" s="161"/>
      <c r="J200" s="162"/>
      <c r="K200" s="18"/>
    </row>
    <row r="201" spans="1:11" ht="13.5" thickBot="1">
      <c r="A201" s="19" t="s">
        <v>12</v>
      </c>
      <c r="B201" s="20">
        <f>SUM(B195:B200)</f>
        <v>44</v>
      </c>
      <c r="C201" s="21">
        <f>SUM(C195:C200)</f>
        <v>3831</v>
      </c>
      <c r="D201" s="22">
        <f>Absolute!D196/(C201-C199)</f>
        <v>33.35572139303483</v>
      </c>
      <c r="E201" s="23">
        <f>Absolute!E196/C201</f>
        <v>34.46280344557557</v>
      </c>
      <c r="F201" s="23">
        <f>Absolute!F196/C201</f>
        <v>0.08980161837640303</v>
      </c>
      <c r="G201" s="23">
        <f>Absolute!G196/C201</f>
        <v>0.0670425476376925</v>
      </c>
      <c r="H201" s="23">
        <f>Absolute!H196/C201</f>
        <v>1.2670921430435917</v>
      </c>
      <c r="I201" s="163">
        <f>Absolute!I196/C201</f>
        <v>1.423936309057687</v>
      </c>
      <c r="J201" s="163" t="e">
        <f>Absolute!J204/Absolute!$C204</f>
        <v>#DIV/0!</v>
      </c>
      <c r="K201" s="24">
        <f>Absolute!K196/C201</f>
        <v>17.503184547115637</v>
      </c>
    </row>
  </sheetData>
  <sheetProtection/>
  <mergeCells count="247">
    <mergeCell ref="I134:J134"/>
    <mergeCell ref="I135:J135"/>
    <mergeCell ref="I136:J136"/>
    <mergeCell ref="I128:J129"/>
    <mergeCell ref="K128:K129"/>
    <mergeCell ref="I130:J130"/>
    <mergeCell ref="I131:J131"/>
    <mergeCell ref="I132:J132"/>
    <mergeCell ref="I133:J133"/>
    <mergeCell ref="A125:K125"/>
    <mergeCell ref="A126:K126"/>
    <mergeCell ref="A127:A129"/>
    <mergeCell ref="I127:J127"/>
    <mergeCell ref="B128:B129"/>
    <mergeCell ref="C128:C129"/>
    <mergeCell ref="E128:E129"/>
    <mergeCell ref="F128:F129"/>
    <mergeCell ref="G128:G129"/>
    <mergeCell ref="H128:H129"/>
    <mergeCell ref="F4:F5"/>
    <mergeCell ref="G4:G5"/>
    <mergeCell ref="A18:A20"/>
    <mergeCell ref="I18:J18"/>
    <mergeCell ref="B19:B20"/>
    <mergeCell ref="C19:C20"/>
    <mergeCell ref="G19:G20"/>
    <mergeCell ref="H19:H20"/>
    <mergeCell ref="I7:J7"/>
    <mergeCell ref="I8:J8"/>
    <mergeCell ref="A1:K1"/>
    <mergeCell ref="A16:K16"/>
    <mergeCell ref="K4:K5"/>
    <mergeCell ref="I6:J6"/>
    <mergeCell ref="A2:K2"/>
    <mergeCell ref="A3:A5"/>
    <mergeCell ref="I3:J3"/>
    <mergeCell ref="B4:B5"/>
    <mergeCell ref="C4:C5"/>
    <mergeCell ref="E4:E5"/>
    <mergeCell ref="I9:J9"/>
    <mergeCell ref="H4:H5"/>
    <mergeCell ref="I4:J5"/>
    <mergeCell ref="K19:K20"/>
    <mergeCell ref="I21:J21"/>
    <mergeCell ref="I22:J22"/>
    <mergeCell ref="I10:J10"/>
    <mergeCell ref="I11:J11"/>
    <mergeCell ref="I12:J12"/>
    <mergeCell ref="A17:K17"/>
    <mergeCell ref="I19:J20"/>
    <mergeCell ref="E19:E20"/>
    <mergeCell ref="F19:F20"/>
    <mergeCell ref="I23:J23"/>
    <mergeCell ref="I24:J24"/>
    <mergeCell ref="I25:J25"/>
    <mergeCell ref="I26:J26"/>
    <mergeCell ref="I33:J34"/>
    <mergeCell ref="I27:J27"/>
    <mergeCell ref="A31:K31"/>
    <mergeCell ref="K33:K34"/>
    <mergeCell ref="A30:K30"/>
    <mergeCell ref="I35:J35"/>
    <mergeCell ref="I36:J36"/>
    <mergeCell ref="A32:A34"/>
    <mergeCell ref="I32:J32"/>
    <mergeCell ref="B33:B34"/>
    <mergeCell ref="C33:C34"/>
    <mergeCell ref="E33:E34"/>
    <mergeCell ref="F33:F34"/>
    <mergeCell ref="G33:G34"/>
    <mergeCell ref="H33:H34"/>
    <mergeCell ref="I37:J37"/>
    <mergeCell ref="I38:J38"/>
    <mergeCell ref="I39:J39"/>
    <mergeCell ref="I40:J40"/>
    <mergeCell ref="I41:J41"/>
    <mergeCell ref="A45:K45"/>
    <mergeCell ref="A44:K44"/>
    <mergeCell ref="A46:A48"/>
    <mergeCell ref="I46:J46"/>
    <mergeCell ref="B47:B48"/>
    <mergeCell ref="C47:C48"/>
    <mergeCell ref="E47:E48"/>
    <mergeCell ref="F47:F48"/>
    <mergeCell ref="G47:G48"/>
    <mergeCell ref="H47:H48"/>
    <mergeCell ref="I47:J48"/>
    <mergeCell ref="K47:K48"/>
    <mergeCell ref="I49:J49"/>
    <mergeCell ref="I50:J50"/>
    <mergeCell ref="I51:J51"/>
    <mergeCell ref="I53:J53"/>
    <mergeCell ref="I55:J55"/>
    <mergeCell ref="I54:J54"/>
    <mergeCell ref="I52:J52"/>
    <mergeCell ref="A59:K59"/>
    <mergeCell ref="A60:K60"/>
    <mergeCell ref="A61:A63"/>
    <mergeCell ref="I61:J61"/>
    <mergeCell ref="B62:B63"/>
    <mergeCell ref="C62:C63"/>
    <mergeCell ref="E62:E63"/>
    <mergeCell ref="F62:F63"/>
    <mergeCell ref="G62:G63"/>
    <mergeCell ref="H62:H63"/>
    <mergeCell ref="I62:J63"/>
    <mergeCell ref="K62:K63"/>
    <mergeCell ref="I64:J64"/>
    <mergeCell ref="I65:J65"/>
    <mergeCell ref="I70:J70"/>
    <mergeCell ref="I68:J68"/>
    <mergeCell ref="I66:J66"/>
    <mergeCell ref="I67:J67"/>
    <mergeCell ref="I69:J69"/>
    <mergeCell ref="A74:K74"/>
    <mergeCell ref="A75:K75"/>
    <mergeCell ref="A76:A78"/>
    <mergeCell ref="I76:J76"/>
    <mergeCell ref="B77:B78"/>
    <mergeCell ref="C77:C78"/>
    <mergeCell ref="E77:E78"/>
    <mergeCell ref="F77:F78"/>
    <mergeCell ref="G77:G78"/>
    <mergeCell ref="H77:H78"/>
    <mergeCell ref="I77:J78"/>
    <mergeCell ref="K77:K78"/>
    <mergeCell ref="I79:J79"/>
    <mergeCell ref="I80:J80"/>
    <mergeCell ref="I84:J84"/>
    <mergeCell ref="I85:J85"/>
    <mergeCell ref="I81:J81"/>
    <mergeCell ref="I82:J82"/>
    <mergeCell ref="I83:J83"/>
    <mergeCell ref="A91:K91"/>
    <mergeCell ref="A92:K92"/>
    <mergeCell ref="A93:A95"/>
    <mergeCell ref="I93:J93"/>
    <mergeCell ref="B94:B95"/>
    <mergeCell ref="C94:C95"/>
    <mergeCell ref="E94:E95"/>
    <mergeCell ref="F94:F95"/>
    <mergeCell ref="G94:G95"/>
    <mergeCell ref="H94:H95"/>
    <mergeCell ref="I94:J95"/>
    <mergeCell ref="K94:K95"/>
    <mergeCell ref="I96:J96"/>
    <mergeCell ref="I97:J97"/>
    <mergeCell ref="I102:J102"/>
    <mergeCell ref="I98:J98"/>
    <mergeCell ref="I99:J99"/>
    <mergeCell ref="I100:J100"/>
    <mergeCell ref="I101:J101"/>
    <mergeCell ref="A108:K108"/>
    <mergeCell ref="A109:K109"/>
    <mergeCell ref="A110:A112"/>
    <mergeCell ref="I110:J110"/>
    <mergeCell ref="B111:B112"/>
    <mergeCell ref="C111:C112"/>
    <mergeCell ref="E111:E112"/>
    <mergeCell ref="F111:F112"/>
    <mergeCell ref="G111:G112"/>
    <mergeCell ref="H111:H112"/>
    <mergeCell ref="I117:J117"/>
    <mergeCell ref="I118:J118"/>
    <mergeCell ref="I119:J119"/>
    <mergeCell ref="I111:J112"/>
    <mergeCell ref="K111:K112"/>
    <mergeCell ref="I113:J113"/>
    <mergeCell ref="I114:J114"/>
    <mergeCell ref="I115:J115"/>
    <mergeCell ref="I116:J116"/>
    <mergeCell ref="A141:K141"/>
    <mergeCell ref="A142:K142"/>
    <mergeCell ref="A143:A145"/>
    <mergeCell ref="I143:J143"/>
    <mergeCell ref="B144:B145"/>
    <mergeCell ref="C144:C145"/>
    <mergeCell ref="E144:E145"/>
    <mergeCell ref="F144:F145"/>
    <mergeCell ref="G144:G145"/>
    <mergeCell ref="H144:H145"/>
    <mergeCell ref="I150:J150"/>
    <mergeCell ref="I151:J151"/>
    <mergeCell ref="I152:J152"/>
    <mergeCell ref="I144:J145"/>
    <mergeCell ref="K144:K145"/>
    <mergeCell ref="I146:J146"/>
    <mergeCell ref="I147:J147"/>
    <mergeCell ref="I148:J148"/>
    <mergeCell ref="I149:J149"/>
    <mergeCell ref="A159:K159"/>
    <mergeCell ref="A160:K160"/>
    <mergeCell ref="A161:A163"/>
    <mergeCell ref="I161:J161"/>
    <mergeCell ref="B162:B163"/>
    <mergeCell ref="C162:C163"/>
    <mergeCell ref="E162:E163"/>
    <mergeCell ref="F162:F163"/>
    <mergeCell ref="G162:G163"/>
    <mergeCell ref="H162:H163"/>
    <mergeCell ref="I168:J168"/>
    <mergeCell ref="I169:J169"/>
    <mergeCell ref="I170:J170"/>
    <mergeCell ref="I162:J163"/>
    <mergeCell ref="K162:K163"/>
    <mergeCell ref="I164:J164"/>
    <mergeCell ref="I165:J165"/>
    <mergeCell ref="I166:J166"/>
    <mergeCell ref="I167:J167"/>
    <mergeCell ref="A175:K175"/>
    <mergeCell ref="A176:K176"/>
    <mergeCell ref="A177:A179"/>
    <mergeCell ref="I177:J177"/>
    <mergeCell ref="B178:B179"/>
    <mergeCell ref="C178:C179"/>
    <mergeCell ref="E178:E179"/>
    <mergeCell ref="F178:F179"/>
    <mergeCell ref="G178:G179"/>
    <mergeCell ref="H178:H179"/>
    <mergeCell ref="I184:J184"/>
    <mergeCell ref="I185:J185"/>
    <mergeCell ref="I186:J186"/>
    <mergeCell ref="I178:J179"/>
    <mergeCell ref="K178:K179"/>
    <mergeCell ref="I180:J180"/>
    <mergeCell ref="I181:J181"/>
    <mergeCell ref="I182:J182"/>
    <mergeCell ref="I183:J183"/>
    <mergeCell ref="A190:K190"/>
    <mergeCell ref="A191:K191"/>
    <mergeCell ref="A192:A194"/>
    <mergeCell ref="I192:J192"/>
    <mergeCell ref="B193:B194"/>
    <mergeCell ref="C193:C194"/>
    <mergeCell ref="E193:E194"/>
    <mergeCell ref="F193:F194"/>
    <mergeCell ref="G193:G194"/>
    <mergeCell ref="H193:H194"/>
    <mergeCell ref="I199:J199"/>
    <mergeCell ref="I200:J200"/>
    <mergeCell ref="I201:J201"/>
    <mergeCell ref="I193:J194"/>
    <mergeCell ref="K193:K194"/>
    <mergeCell ref="I195:J195"/>
    <mergeCell ref="I196:J196"/>
    <mergeCell ref="I197:J197"/>
    <mergeCell ref="I198:J198"/>
  </mergeCells>
  <printOptions/>
  <pageMargins left="1.43" right="0.75" top="1.78" bottom="0.75" header="0.69" footer="0.5"/>
  <pageSetup horizontalDpi="600" verticalDpi="600" orientation="landscape" paperSize="9" scale="94" r:id="rId1"/>
  <headerFooter alignWithMargins="0">
    <oddHeader>&amp;C&amp;"Arial,Bold"&amp;16&amp;UWCC - Chlor-Alkali Industry
Mercury Consumption and Emissions in g Hg / t chlorine annual capacity</oddHead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Jean-Pol Debelle</dc:creator>
  <cp:keywords/>
  <dc:description/>
  <cp:lastModifiedBy>NAUMANN Fritz</cp:lastModifiedBy>
  <cp:lastPrinted>2008-07-28T09:47:13Z</cp:lastPrinted>
  <dcterms:created xsi:type="dcterms:W3CDTF">2006-08-28T11:40:14Z</dcterms:created>
  <dcterms:modified xsi:type="dcterms:W3CDTF">2015-09-22T07:19:03Z</dcterms:modified>
  <cp:category/>
  <cp:version/>
  <cp:contentType/>
  <cp:contentStatus/>
</cp:coreProperties>
</file>