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HLORINE\TECHNICAL_CPE\MERCURY BALANCES\WCC UNEP DATA\WCC Hg reporting 2016\"/>
    </mc:Choice>
  </mc:AlternateContent>
  <bookViews>
    <workbookView xWindow="120" yWindow="96" windowWidth="12120" windowHeight="9060" activeTab="1"/>
  </bookViews>
  <sheets>
    <sheet name="Table explanations" sheetId="10" r:id="rId1"/>
    <sheet name="Absolute" sheetId="1" r:id="rId2"/>
    <sheet name="Chart3" sheetId="6" state="hidden" r:id="rId3"/>
  </sheets>
  <definedNames>
    <definedName name="_xlnm.Print_Area" localSheetId="0">'Table explanations'!$A$1:$L$61</definedName>
  </definedNames>
  <calcPr calcId="162913"/>
</workbook>
</file>

<file path=xl/calcChain.xml><?xml version="1.0" encoding="utf-8"?>
<calcChain xmlns="http://schemas.openxmlformats.org/spreadsheetml/2006/main">
  <c r="I180" i="1" l="1"/>
  <c r="I181" i="1" l="1"/>
  <c r="I182" i="1" l="1"/>
  <c r="D170" i="1" l="1"/>
  <c r="I168" i="1"/>
  <c r="I167" i="1"/>
  <c r="I166" i="1"/>
  <c r="K165" i="1"/>
  <c r="K170" i="1" s="1"/>
  <c r="H165" i="1"/>
  <c r="H170" i="1" s="1"/>
  <c r="G165" i="1"/>
  <c r="F165" i="1"/>
  <c r="F170" i="1" s="1"/>
  <c r="E165" i="1"/>
  <c r="E170" i="1" s="1"/>
  <c r="C165" i="1"/>
  <c r="C170" i="1" s="1"/>
  <c r="B165" i="1"/>
  <c r="B170" i="1" s="1"/>
  <c r="I164" i="1"/>
  <c r="I165" i="1" l="1"/>
  <c r="I170" i="1" s="1"/>
  <c r="G170" i="1"/>
  <c r="K185" i="1" l="1"/>
  <c r="I185" i="1" l="1"/>
  <c r="H185" i="1" l="1"/>
  <c r="G185" i="1"/>
  <c r="F185" i="1"/>
  <c r="E185" i="1"/>
  <c r="D185" i="1"/>
  <c r="C185" i="1"/>
  <c r="B185" i="1"/>
  <c r="K153" i="1" l="1"/>
  <c r="H153" i="1"/>
  <c r="G153" i="1"/>
  <c r="F153" i="1"/>
  <c r="E153" i="1"/>
  <c r="D153" i="1"/>
  <c r="C153" i="1"/>
  <c r="B153" i="1"/>
  <c r="I151" i="1"/>
  <c r="I150" i="1"/>
  <c r="A150" i="1"/>
  <c r="I149" i="1"/>
  <c r="I148" i="1"/>
  <c r="I147" i="1"/>
  <c r="H97" i="1"/>
  <c r="H102" i="1" s="1"/>
  <c r="K114" i="1"/>
  <c r="K119" i="1" s="1"/>
  <c r="H114" i="1"/>
  <c r="H119" i="1" s="1"/>
  <c r="G114" i="1"/>
  <c r="F114" i="1"/>
  <c r="E114" i="1"/>
  <c r="E119" i="1" s="1"/>
  <c r="D114" i="1"/>
  <c r="D119" i="1" s="1"/>
  <c r="C114" i="1"/>
  <c r="C119" i="1" s="1"/>
  <c r="B114" i="1"/>
  <c r="K97" i="1"/>
  <c r="K102" i="1" s="1"/>
  <c r="G97" i="1"/>
  <c r="F97" i="1"/>
  <c r="E97" i="1"/>
  <c r="E102" i="1" s="1"/>
  <c r="D97" i="1"/>
  <c r="D102" i="1" s="1"/>
  <c r="C97" i="1"/>
  <c r="C102" i="1" s="1"/>
  <c r="B97" i="1"/>
  <c r="B102" i="1" s="1"/>
  <c r="K136" i="1"/>
  <c r="H136" i="1"/>
  <c r="G136" i="1"/>
  <c r="F136" i="1"/>
  <c r="E136" i="1"/>
  <c r="D136" i="1"/>
  <c r="C136" i="1"/>
  <c r="B136" i="1"/>
  <c r="I134" i="1"/>
  <c r="I133" i="1"/>
  <c r="I132" i="1"/>
  <c r="I131" i="1"/>
  <c r="I130" i="1"/>
  <c r="A117" i="1"/>
  <c r="A134" i="1" s="1"/>
  <c r="A151" i="1" s="1"/>
  <c r="A114" i="1"/>
  <c r="A131" i="1" s="1"/>
  <c r="A148" i="1" s="1"/>
  <c r="G119" i="1"/>
  <c r="F119" i="1"/>
  <c r="B119" i="1"/>
  <c r="I117" i="1"/>
  <c r="I116" i="1"/>
  <c r="I115" i="1"/>
  <c r="I113" i="1"/>
  <c r="I96" i="1"/>
  <c r="I98" i="1"/>
  <c r="I100" i="1"/>
  <c r="I99" i="1"/>
  <c r="F102" i="1"/>
  <c r="A67" i="1"/>
  <c r="A82" i="1" s="1"/>
  <c r="A99" i="1" s="1"/>
  <c r="A133" i="1" s="1"/>
  <c r="C41" i="1"/>
  <c r="C27" i="1"/>
  <c r="C12" i="1"/>
  <c r="B41" i="1"/>
  <c r="B27" i="1"/>
  <c r="B12" i="1"/>
  <c r="B55" i="1"/>
  <c r="C55" i="1"/>
  <c r="B70" i="1"/>
  <c r="C70" i="1"/>
  <c r="B85" i="1"/>
  <c r="C85" i="1"/>
  <c r="K85" i="1"/>
  <c r="I80" i="1"/>
  <c r="I79" i="1"/>
  <c r="I81" i="1"/>
  <c r="I82" i="1"/>
  <c r="I83" i="1"/>
  <c r="H85" i="1"/>
  <c r="G85" i="1"/>
  <c r="F85" i="1"/>
  <c r="E85" i="1"/>
  <c r="D85" i="1"/>
  <c r="E68" i="1"/>
  <c r="E70" i="1" s="1"/>
  <c r="D70" i="1"/>
  <c r="D55" i="1"/>
  <c r="E55" i="1"/>
  <c r="K55" i="1"/>
  <c r="I49" i="1"/>
  <c r="I50" i="1"/>
  <c r="I51" i="1"/>
  <c r="I52" i="1"/>
  <c r="I53" i="1"/>
  <c r="H55" i="1"/>
  <c r="G55" i="1"/>
  <c r="F55" i="1"/>
  <c r="K41" i="1"/>
  <c r="I35" i="1"/>
  <c r="I36" i="1"/>
  <c r="I37" i="1"/>
  <c r="I38" i="1"/>
  <c r="H41" i="1"/>
  <c r="G41" i="1"/>
  <c r="F41" i="1"/>
  <c r="E41" i="1"/>
  <c r="D41" i="1"/>
  <c r="K27" i="1"/>
  <c r="I21" i="1"/>
  <c r="I22" i="1"/>
  <c r="I23" i="1"/>
  <c r="G24" i="1"/>
  <c r="I24" i="1" s="1"/>
  <c r="H27" i="1"/>
  <c r="F27" i="1"/>
  <c r="E27" i="1"/>
  <c r="D27" i="1"/>
  <c r="I6" i="1"/>
  <c r="I7" i="1"/>
  <c r="I9" i="1"/>
  <c r="G12" i="1"/>
  <c r="E12" i="1"/>
  <c r="D6" i="1"/>
  <c r="D12" i="1" s="1"/>
  <c r="F12" i="1"/>
  <c r="K70" i="1"/>
  <c r="I68" i="1"/>
  <c r="I64" i="1"/>
  <c r="I65" i="1"/>
  <c r="I66" i="1"/>
  <c r="I67" i="1"/>
  <c r="H70" i="1"/>
  <c r="G70" i="1"/>
  <c r="F70" i="1"/>
  <c r="A66" i="1"/>
  <c r="A81" i="1" s="1"/>
  <c r="A98" i="1" s="1"/>
  <c r="A115" i="1" s="1"/>
  <c r="A132" i="1" s="1"/>
  <c r="A149" i="1" s="1"/>
  <c r="A22" i="1"/>
  <c r="A36" i="1" s="1"/>
  <c r="A50" i="1" s="1"/>
  <c r="A65" i="1" s="1"/>
  <c r="A80" i="1" s="1"/>
  <c r="A64" i="1"/>
  <c r="A79" i="1" s="1"/>
  <c r="A96" i="1" s="1"/>
  <c r="A113" i="1" s="1"/>
  <c r="A130" i="1" s="1"/>
  <c r="A147" i="1" s="1"/>
  <c r="H12" i="1"/>
  <c r="K12" i="1"/>
  <c r="I97" i="1" l="1"/>
  <c r="I114" i="1"/>
  <c r="I12" i="1"/>
  <c r="I55" i="1"/>
  <c r="I153" i="1"/>
  <c r="I85" i="1"/>
  <c r="I70" i="1"/>
  <c r="I27" i="1"/>
  <c r="I41" i="1"/>
  <c r="I102" i="1"/>
  <c r="I119" i="1"/>
  <c r="I136" i="1"/>
  <c r="G27" i="1"/>
  <c r="G102" i="1"/>
</calcChain>
</file>

<file path=xl/comments1.xml><?xml version="1.0" encoding="utf-8"?>
<comments xmlns="http://schemas.openxmlformats.org/spreadsheetml/2006/main">
  <authors>
    <author>JPD</author>
  </authors>
  <commentList>
    <comment ref="E83" authorId="0" shapeId="0">
      <text>
        <r>
          <rPr>
            <b/>
            <sz val="8"/>
            <color indexed="81"/>
            <rFont val="Tahoma"/>
            <family val="2"/>
          </rPr>
          <t>corrected in 2009</t>
        </r>
      </text>
    </comment>
  </commentList>
</comments>
</file>

<file path=xl/sharedStrings.xml><?xml version="1.0" encoding="utf-8"?>
<sst xmlns="http://schemas.openxmlformats.org/spreadsheetml/2006/main" count="318" uniqueCount="58">
  <si>
    <t>Country or Area</t>
  </si>
  <si>
    <t>Hg plants</t>
  </si>
  <si>
    <t>Capacity</t>
  </si>
  <si>
    <t>Purchases /Sales</t>
  </si>
  <si>
    <t>Consumption /Use</t>
  </si>
  <si>
    <t>Total emissions</t>
  </si>
  <si>
    <t>Solid waste</t>
  </si>
  <si>
    <r>
      <t>In 1000 t Cl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/y</t>
    </r>
  </si>
  <si>
    <t>kg Hg /y</t>
  </si>
  <si>
    <t>(- if sold)</t>
  </si>
  <si>
    <t>Europe</t>
  </si>
  <si>
    <t>India</t>
  </si>
  <si>
    <t>Total</t>
  </si>
  <si>
    <t>Russia</t>
  </si>
  <si>
    <t>Brazil + Argentina (1 plant)</t>
  </si>
  <si>
    <t>Brazil + Argentina (1 plant) + Uruguay (1 plant)</t>
  </si>
  <si>
    <t>Emission to products</t>
  </si>
  <si>
    <t>Emission to water</t>
  </si>
  <si>
    <t>Emission to air</t>
  </si>
  <si>
    <t>Number</t>
  </si>
  <si>
    <t>Production year: 2002</t>
  </si>
  <si>
    <t>Production year: 2005</t>
  </si>
  <si>
    <t>Production year: 2004</t>
  </si>
  <si>
    <t>Production year: 2003</t>
  </si>
  <si>
    <t>*(1)</t>
  </si>
  <si>
    <t>United States of America                + Canada</t>
  </si>
  <si>
    <t>*(2)</t>
  </si>
  <si>
    <t>Production year: 2006</t>
  </si>
  <si>
    <t>*(1) no data reported for the Indian plants</t>
  </si>
  <si>
    <t>*(3)</t>
  </si>
  <si>
    <t>*(3) no data reported for one Russian plant</t>
  </si>
  <si>
    <t>*(2) no data reported for the 3 Russian plants</t>
  </si>
  <si>
    <t>Production year: 2007</t>
  </si>
  <si>
    <t>For India, only Hg purchases (sales data not available)</t>
  </si>
  <si>
    <t>Russia *(4)</t>
  </si>
  <si>
    <t>Production year: 2008</t>
  </si>
  <si>
    <t>*(4) data "consumption" extrapolated from the year 2008 for one plant</t>
  </si>
  <si>
    <t>Production year: 2009</t>
  </si>
  <si>
    <t>Emission with products</t>
  </si>
  <si>
    <t>Brazil * (5) + Argentina (1 plant) + Uruguay (1 plant)</t>
  </si>
  <si>
    <t>* (5) one plant shut down in February; emissions to air and water during dismantling also taken into account</t>
  </si>
  <si>
    <t>Production year: 2010</t>
  </si>
  <si>
    <t>United States of America                + Canada + Mexico</t>
  </si>
  <si>
    <t>Production year: 2012</t>
  </si>
  <si>
    <t>Space to add comments</t>
  </si>
  <si>
    <t>location (s)</t>
  </si>
  <si>
    <t>date</t>
  </si>
  <si>
    <t>remarks</t>
  </si>
  <si>
    <t>Production year: 2015</t>
  </si>
  <si>
    <t>capacity In 1000 t Cl2/y</t>
  </si>
  <si>
    <t>Production year: 2016</t>
  </si>
  <si>
    <t>shut-down of plants during 2016</t>
  </si>
  <si>
    <t>Mexico Monterrey</t>
  </si>
  <si>
    <t>IIQ 2016</t>
  </si>
  <si>
    <t>Europe UK</t>
  </si>
  <si>
    <t>Q1 2016</t>
  </si>
  <si>
    <t>Europe Switzerland</t>
  </si>
  <si>
    <t>Q4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</si>
</sst>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 inden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1" fontId="2" fillId="2" borderId="6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1" fontId="1" fillId="0" borderId="3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2" fillId="2" borderId="7" xfId="0" applyNumberFormat="1" applyFont="1" applyFill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1" fontId="5" fillId="2" borderId="6" xfId="0" applyNumberFormat="1" applyFont="1" applyFill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 indent="1"/>
    </xf>
    <xf numFmtId="3" fontId="1" fillId="0" borderId="9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0" fontId="7" fillId="0" borderId="0" xfId="0" applyFont="1"/>
    <xf numFmtId="3" fontId="1" fillId="3" borderId="3" xfId="0" applyNumberFormat="1" applyFont="1" applyFill="1" applyBorder="1" applyAlignment="1">
      <alignment horizontal="right" vertical="top" wrapText="1"/>
    </xf>
    <xf numFmtId="1" fontId="1" fillId="3" borderId="3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right" vertical="top" wrapText="1"/>
    </xf>
    <xf numFmtId="3" fontId="1" fillId="3" borderId="9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3" fontId="1" fillId="4" borderId="2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23" xfId="0" applyBorder="1"/>
    <xf numFmtId="0" fontId="0" fillId="0" borderId="24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" fontId="1" fillId="0" borderId="26" xfId="0" applyNumberFormat="1" applyFont="1" applyFill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 indent="1"/>
    </xf>
    <xf numFmtId="0" fontId="2" fillId="2" borderId="40" xfId="0" applyFont="1" applyFill="1" applyBorder="1" applyAlignment="1">
      <alignment vertical="top" wrapText="1"/>
    </xf>
    <xf numFmtId="1" fontId="2" fillId="2" borderId="41" xfId="0" applyNumberFormat="1" applyFont="1" applyFill="1" applyBorder="1" applyAlignment="1">
      <alignment horizontal="right" vertical="top" wrapText="1"/>
    </xf>
    <xf numFmtId="3" fontId="2" fillId="2" borderId="42" xfId="0" applyNumberFormat="1" applyFont="1" applyFill="1" applyBorder="1" applyAlignment="1">
      <alignment horizontal="right" vertical="top" wrapText="1"/>
    </xf>
    <xf numFmtId="3" fontId="2" fillId="2" borderId="45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1" fontId="1" fillId="0" borderId="47" xfId="0" applyNumberFormat="1" applyFont="1" applyBorder="1" applyAlignment="1">
      <alignment horizontal="right" vertical="top" wrapText="1"/>
    </xf>
    <xf numFmtId="1" fontId="1" fillId="0" borderId="46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/>
    <xf numFmtId="3" fontId="2" fillId="0" borderId="36" xfId="0" applyNumberFormat="1" applyFont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center" wrapText="1"/>
    </xf>
    <xf numFmtId="0" fontId="10" fillId="0" borderId="22" xfId="0" applyFont="1" applyBorder="1"/>
    <xf numFmtId="0" fontId="10" fillId="0" borderId="23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10" fillId="0" borderId="2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10" fillId="0" borderId="21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1" fillId="2" borderId="28" xfId="0" applyNumberFormat="1" applyFont="1" applyFill="1" applyBorder="1" applyAlignment="1">
      <alignment horizontal="right" vertical="center" wrapText="1"/>
    </xf>
    <xf numFmtId="3" fontId="1" fillId="2" borderId="29" xfId="0" applyNumberFormat="1" applyFont="1" applyFill="1" applyBorder="1" applyAlignment="1">
      <alignment horizontal="righ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right" vertical="top" wrapText="1"/>
    </xf>
    <xf numFmtId="1" fontId="1" fillId="2" borderId="47" xfId="0" applyNumberFormat="1" applyFont="1" applyFill="1" applyBorder="1" applyAlignment="1">
      <alignment horizontal="right" vertical="top" wrapText="1"/>
    </xf>
    <xf numFmtId="3" fontId="2" fillId="2" borderId="43" xfId="0" applyNumberFormat="1" applyFont="1" applyFill="1" applyBorder="1" applyAlignment="1">
      <alignment horizontal="right" vertical="top" wrapText="1"/>
    </xf>
    <xf numFmtId="3" fontId="2" fillId="2" borderId="44" xfId="0" applyNumberFormat="1" applyFont="1" applyFill="1" applyBorder="1" applyAlignment="1">
      <alignment horizontal="right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388831437435366E-2"/>
          <c:y val="1.5254237288135594E-2"/>
          <c:w val="0.64115822130299893"/>
          <c:h val="0.9152542372881356"/>
        </c:manualLayout>
      </c:layout>
      <c:bar3DChart>
        <c:barDir val="col"/>
        <c:grouping val="stacked"/>
        <c:varyColors val="0"/>
        <c:ser>
          <c:idx val="0"/>
          <c:order val="0"/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3A-44B2-B30B-FED67EC9162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53A-44B2-B30B-FED67EC9162B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2774652237756734"/>
                  <c:y val="-6.6972730103652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3A-44B2-B30B-FED67EC916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553A-44B2-B30B-FED67EC9162B}"/>
            </c:ext>
          </c:extLst>
        </c:ser>
        <c:ser>
          <c:idx val="2"/>
          <c:order val="2"/>
          <c:spPr>
            <a:pattFill prst="wdDnDiag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3A-44B2-B30B-FED67EC9162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553A-44B2-B30B-FED67EC9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41504"/>
        <c:axId val="101155584"/>
        <c:axId val="0"/>
      </c:bar3DChart>
      <c:catAx>
        <c:axId val="1011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5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555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388831437435364"/>
          <c:y val="0.40677966101694918"/>
          <c:w val="0.99379524301964839"/>
          <c:h val="0.58644067796610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0</xdr:row>
          <xdr:rowOff>114300</xdr:rowOff>
        </xdr:from>
        <xdr:to>
          <xdr:col>14</xdr:col>
          <xdr:colOff>45720</xdr:colOff>
          <xdr:row>46</xdr:row>
          <xdr:rowOff>144780</xdr:rowOff>
        </xdr:to>
        <xdr:sp macro="" textlink="">
          <xdr:nvSpPr>
            <xdr:cNvPr id="45057" name="Object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82</xdr:row>
      <xdr:rowOff>152400</xdr:rowOff>
    </xdr:from>
    <xdr:to>
      <xdr:col>10</xdr:col>
      <xdr:colOff>19050</xdr:colOff>
      <xdr:row>86</xdr:row>
      <xdr:rowOff>85725</xdr:rowOff>
    </xdr:to>
    <xdr:sp macro="" textlink="">
      <xdr:nvSpPr>
        <xdr:cNvPr id="105528" name="Line 3"/>
        <xdr:cNvSpPr>
          <a:spLocks noChangeShapeType="1"/>
        </xdr:cNvSpPr>
      </xdr:nvSpPr>
      <xdr:spPr bwMode="auto">
        <a:xfrm flipV="1">
          <a:off x="6200775" y="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81</xdr:row>
      <xdr:rowOff>314325</xdr:rowOff>
    </xdr:from>
    <xdr:to>
      <xdr:col>11</xdr:col>
      <xdr:colOff>161925</xdr:colOff>
      <xdr:row>83</xdr:row>
      <xdr:rowOff>19050</xdr:rowOff>
    </xdr:to>
    <xdr:sp macro="" textlink="">
      <xdr:nvSpPr>
        <xdr:cNvPr id="105529" name="Oval 6"/>
        <xdr:cNvSpPr>
          <a:spLocks noChangeArrowheads="1"/>
        </xdr:cNvSpPr>
      </xdr:nvSpPr>
      <xdr:spPr bwMode="auto">
        <a:xfrm>
          <a:off x="7515225" y="0"/>
          <a:ext cx="952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81</xdr:row>
      <xdr:rowOff>295275</xdr:rowOff>
    </xdr:from>
    <xdr:to>
      <xdr:col>8</xdr:col>
      <xdr:colOff>190500</xdr:colOff>
      <xdr:row>83</xdr:row>
      <xdr:rowOff>38100</xdr:rowOff>
    </xdr:to>
    <xdr:sp macro="" textlink="">
      <xdr:nvSpPr>
        <xdr:cNvPr id="105530" name="Oval 7"/>
        <xdr:cNvSpPr>
          <a:spLocks noChangeArrowheads="1"/>
        </xdr:cNvSpPr>
      </xdr:nvSpPr>
      <xdr:spPr bwMode="auto">
        <a:xfrm>
          <a:off x="3838575" y="0"/>
          <a:ext cx="28765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0.52675</cdr:x>
      <cdr:y>0.2045</cdr:y>
    </cdr:from>
    <cdr:to>
      <cdr:x>0.591</cdr:x>
      <cdr:y>0.273</cdr:y>
    </cdr:to>
    <cdr:sp macro="" textlink="">
      <cdr:nvSpPr>
        <cdr:cNvPr id="92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851723" y="1149239"/>
          <a:ext cx="591786" cy="3849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 type="stealth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0.02325</cdr:x>
      <cdr:y>0.06625</cdr:y>
    </cdr:from>
    <cdr:to>
      <cdr:x>0.22825</cdr:x>
      <cdr:y>0.191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48" y="372308"/>
          <a:ext cx="1888189" cy="70106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41148" rIns="4572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year 2006</a:t>
          </a:r>
          <a:endParaRPr lang="en-GB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GB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g Hg/t Cl2 cap.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37" zoomScaleNormal="100" zoomScaleSheetLayoutView="100" workbookViewId="0">
      <selection activeCell="Q38" sqref="Q38"/>
    </sheetView>
  </sheetViews>
  <sheetFormatPr defaultRowHeight="13.2" x14ac:dyDescent="0.25"/>
  <sheetData/>
  <phoneticPr fontId="4" type="noConversion"/>
  <pageMargins left="0.44" right="0.49" top="1" bottom="1" header="0.5" footer="0.5"/>
  <pageSetup paperSize="9" scale="87" orientation="portrait" r:id="rId1"/>
  <headerFooter alignWithMargins="0"/>
  <colBreaks count="1" manualBreakCount="1">
    <brk id="12" max="57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45057" r:id="rId4">
          <objectPr defaultSize="0" r:id="rId5">
            <anchor moveWithCells="1">
              <from>
                <xdr:col>0</xdr:col>
                <xdr:colOff>220980</xdr:colOff>
                <xdr:row>0</xdr:row>
                <xdr:rowOff>114300</xdr:rowOff>
              </from>
              <to>
                <xdr:col>14</xdr:col>
                <xdr:colOff>45720</xdr:colOff>
                <xdr:row>46</xdr:row>
                <xdr:rowOff>144780</xdr:rowOff>
              </to>
            </anchor>
          </objectPr>
        </oleObject>
      </mc:Choice>
      <mc:Fallback>
        <oleObject progId="Word.Document.8" shapeId="450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tabSelected="1" topLeftCell="A164" zoomScaleNormal="100" workbookViewId="0">
      <selection activeCell="M187" sqref="M187"/>
    </sheetView>
  </sheetViews>
  <sheetFormatPr defaultRowHeight="13.2" x14ac:dyDescent="0.25"/>
  <cols>
    <col min="1" max="1" width="27.6640625" customWidth="1"/>
    <col min="2" max="3" width="9.33203125" bestFit="1" customWidth="1"/>
    <col min="4" max="4" width="11.109375" bestFit="1" customWidth="1"/>
    <col min="5" max="5" width="11" customWidth="1"/>
    <col min="6" max="6" width="10.88671875" customWidth="1"/>
    <col min="7" max="8" width="9.33203125" bestFit="1" customWidth="1"/>
    <col min="9" max="10" width="8.109375" customWidth="1"/>
    <col min="11" max="11" width="10.44140625" bestFit="1" customWidth="1"/>
    <col min="13" max="13" width="18.33203125" customWidth="1"/>
    <col min="14" max="14" width="12.109375" customWidth="1"/>
  </cols>
  <sheetData>
    <row r="1" spans="1:11" ht="17.399999999999999" hidden="1" x14ac:dyDescent="0.25">
      <c r="A1" s="108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idden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ht="26.4" hidden="1" x14ac:dyDescent="0.25">
      <c r="A3" s="114" t="s">
        <v>0</v>
      </c>
      <c r="B3" s="34" t="s">
        <v>1</v>
      </c>
      <c r="C3" s="34" t="s">
        <v>2</v>
      </c>
      <c r="D3" s="1" t="s">
        <v>3</v>
      </c>
      <c r="E3" s="1" t="s">
        <v>4</v>
      </c>
      <c r="F3" s="1" t="s">
        <v>16</v>
      </c>
      <c r="G3" s="1" t="s">
        <v>17</v>
      </c>
      <c r="H3" s="1" t="s">
        <v>18</v>
      </c>
      <c r="I3" s="128" t="s">
        <v>5</v>
      </c>
      <c r="J3" s="128"/>
      <c r="K3" s="33" t="s">
        <v>6</v>
      </c>
    </row>
    <row r="4" spans="1:11" ht="13.5" hidden="1" customHeight="1" x14ac:dyDescent="0.25">
      <c r="A4" s="115"/>
      <c r="B4" s="129" t="s">
        <v>19</v>
      </c>
      <c r="C4" s="129" t="s">
        <v>7</v>
      </c>
      <c r="D4" s="2" t="s">
        <v>8</v>
      </c>
      <c r="E4" s="129" t="s">
        <v>8</v>
      </c>
      <c r="F4" s="129" t="s">
        <v>8</v>
      </c>
      <c r="G4" s="129" t="s">
        <v>8</v>
      </c>
      <c r="H4" s="129" t="s">
        <v>8</v>
      </c>
      <c r="I4" s="135" t="s">
        <v>8</v>
      </c>
      <c r="J4" s="135"/>
      <c r="K4" s="137" t="s">
        <v>8</v>
      </c>
    </row>
    <row r="5" spans="1:11" ht="13.8" hidden="1" thickBot="1" x14ac:dyDescent="0.3">
      <c r="A5" s="116"/>
      <c r="B5" s="130"/>
      <c r="C5" s="130"/>
      <c r="D5" s="32" t="s">
        <v>9</v>
      </c>
      <c r="E5" s="130"/>
      <c r="F5" s="130"/>
      <c r="G5" s="130"/>
      <c r="H5" s="130"/>
      <c r="I5" s="136"/>
      <c r="J5" s="136"/>
      <c r="K5" s="138"/>
    </row>
    <row r="6" spans="1:11" hidden="1" x14ac:dyDescent="0.25">
      <c r="A6" s="30" t="s">
        <v>10</v>
      </c>
      <c r="B6" s="6">
        <v>53</v>
      </c>
      <c r="C6" s="14">
        <v>6298</v>
      </c>
      <c r="D6" s="6">
        <f>98844-272807</f>
        <v>-173963</v>
      </c>
      <c r="E6" s="14">
        <v>148114</v>
      </c>
      <c r="F6" s="6">
        <v>615</v>
      </c>
      <c r="G6" s="6">
        <v>696</v>
      </c>
      <c r="H6" s="14">
        <v>5736</v>
      </c>
      <c r="I6" s="131">
        <f>SUM(F6:H6)</f>
        <v>7047</v>
      </c>
      <c r="J6" s="131"/>
      <c r="K6" s="31">
        <v>141661</v>
      </c>
    </row>
    <row r="7" spans="1:11" ht="26.4" hidden="1" x14ac:dyDescent="0.25">
      <c r="A7" s="7" t="s">
        <v>25</v>
      </c>
      <c r="B7" s="3">
        <v>10</v>
      </c>
      <c r="C7" s="4">
        <v>1263.31</v>
      </c>
      <c r="D7" s="4">
        <v>117513</v>
      </c>
      <c r="E7" s="4">
        <v>33749</v>
      </c>
      <c r="F7" s="21">
        <v>144.6</v>
      </c>
      <c r="G7" s="21">
        <v>49.7</v>
      </c>
      <c r="H7" s="4">
        <v>4512.8999999999996</v>
      </c>
      <c r="I7" s="139">
        <f>SUM(F7:H7)</f>
        <v>4707.2</v>
      </c>
      <c r="J7" s="139"/>
      <c r="K7" s="16">
        <v>3097</v>
      </c>
    </row>
    <row r="8" spans="1:11" hidden="1" x14ac:dyDescent="0.25">
      <c r="A8" s="7" t="s">
        <v>11</v>
      </c>
      <c r="B8" s="3">
        <v>16</v>
      </c>
      <c r="C8" s="3">
        <v>581</v>
      </c>
      <c r="D8" s="4">
        <v>46900</v>
      </c>
      <c r="E8" s="4">
        <v>51520</v>
      </c>
      <c r="F8" s="1" t="s">
        <v>24</v>
      </c>
      <c r="G8" s="4">
        <v>6.54</v>
      </c>
      <c r="H8" s="1" t="s">
        <v>24</v>
      </c>
      <c r="I8" s="139">
        <v>9404</v>
      </c>
      <c r="J8" s="139"/>
      <c r="K8" s="5" t="s">
        <v>24</v>
      </c>
    </row>
    <row r="9" spans="1:11" hidden="1" x14ac:dyDescent="0.25">
      <c r="A9" s="7" t="s">
        <v>14</v>
      </c>
      <c r="B9" s="3">
        <v>6</v>
      </c>
      <c r="C9" s="3">
        <v>442</v>
      </c>
      <c r="D9" s="22">
        <v>10238</v>
      </c>
      <c r="E9" s="4">
        <v>16561</v>
      </c>
      <c r="F9" s="4">
        <v>40.200000000000003</v>
      </c>
      <c r="G9" s="21">
        <v>68.400000000000006</v>
      </c>
      <c r="H9" s="3">
        <v>1998</v>
      </c>
      <c r="I9" s="139">
        <f>SUM(F9:H9)</f>
        <v>2106.6</v>
      </c>
      <c r="J9" s="139"/>
      <c r="K9" s="12">
        <v>2471</v>
      </c>
    </row>
    <row r="10" spans="1:11" hidden="1" x14ac:dyDescent="0.25">
      <c r="A10" s="7"/>
      <c r="B10" s="3"/>
      <c r="C10" s="3"/>
      <c r="D10" s="3"/>
      <c r="E10" s="3"/>
      <c r="F10" s="3"/>
      <c r="G10" s="3"/>
      <c r="H10" s="3"/>
      <c r="I10" s="132"/>
      <c r="J10" s="132"/>
      <c r="K10" s="12"/>
    </row>
    <row r="11" spans="1:11" hidden="1" x14ac:dyDescent="0.25">
      <c r="A11" s="7"/>
      <c r="B11" s="3"/>
      <c r="C11" s="3"/>
      <c r="D11" s="3"/>
      <c r="E11" s="3"/>
      <c r="F11" s="3"/>
      <c r="G11" s="3"/>
      <c r="H11" s="3"/>
      <c r="I11" s="132"/>
      <c r="J11" s="132"/>
      <c r="K11" s="12"/>
    </row>
    <row r="12" spans="1:11" ht="14.4" hidden="1" thickBot="1" x14ac:dyDescent="0.3">
      <c r="A12" s="8" t="s">
        <v>12</v>
      </c>
      <c r="B12" s="9">
        <f t="shared" ref="B12:H12" si="0">SUM(B6:B11)</f>
        <v>85</v>
      </c>
      <c r="C12" s="10">
        <f t="shared" si="0"/>
        <v>8584.31</v>
      </c>
      <c r="D12" s="10">
        <f t="shared" si="0"/>
        <v>688</v>
      </c>
      <c r="E12" s="10">
        <f t="shared" si="0"/>
        <v>249944</v>
      </c>
      <c r="F12" s="20">
        <f>SUM(F6:F11)</f>
        <v>799.80000000000007</v>
      </c>
      <c r="G12" s="13">
        <f t="shared" si="0"/>
        <v>820.64</v>
      </c>
      <c r="H12" s="18">
        <f t="shared" si="0"/>
        <v>12246.9</v>
      </c>
      <c r="I12" s="140">
        <f>SUM(I6:J11)</f>
        <v>23264.799999999999</v>
      </c>
      <c r="J12" s="141"/>
      <c r="K12" s="19">
        <f>SUM(K6:K11)</f>
        <v>147229</v>
      </c>
    </row>
    <row r="13" spans="1:11" hidden="1" x14ac:dyDescent="0.25"/>
    <row r="14" spans="1:11" hidden="1" x14ac:dyDescent="0.25">
      <c r="A14" s="28" t="s">
        <v>28</v>
      </c>
    </row>
    <row r="15" spans="1:11" ht="13.8" hidden="1" thickBot="1" x14ac:dyDescent="0.3"/>
    <row r="16" spans="1:11" ht="17.399999999999999" hidden="1" x14ac:dyDescent="0.25">
      <c r="A16" s="108" t="s">
        <v>23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10"/>
    </row>
    <row r="17" spans="1:11" hidden="1" x14ac:dyDescent="0.25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7"/>
    </row>
    <row r="18" spans="1:11" ht="26.4" hidden="1" x14ac:dyDescent="0.25">
      <c r="A18" s="114" t="s">
        <v>0</v>
      </c>
      <c r="B18" s="34" t="s">
        <v>1</v>
      </c>
      <c r="C18" s="34" t="s">
        <v>2</v>
      </c>
      <c r="D18" s="1" t="s">
        <v>3</v>
      </c>
      <c r="E18" s="1" t="s">
        <v>4</v>
      </c>
      <c r="F18" s="1" t="s">
        <v>16</v>
      </c>
      <c r="G18" s="1" t="s">
        <v>17</v>
      </c>
      <c r="H18" s="1" t="s">
        <v>18</v>
      </c>
      <c r="I18" s="128" t="s">
        <v>5</v>
      </c>
      <c r="J18" s="128"/>
      <c r="K18" s="33" t="s">
        <v>6</v>
      </c>
    </row>
    <row r="19" spans="1:11" ht="13.5" hidden="1" customHeight="1" x14ac:dyDescent="0.25">
      <c r="A19" s="115"/>
      <c r="B19" s="129" t="s">
        <v>19</v>
      </c>
      <c r="C19" s="129" t="s">
        <v>7</v>
      </c>
      <c r="D19" s="2" t="s">
        <v>8</v>
      </c>
      <c r="E19" s="129" t="s">
        <v>8</v>
      </c>
      <c r="F19" s="129" t="s">
        <v>8</v>
      </c>
      <c r="G19" s="129" t="s">
        <v>8</v>
      </c>
      <c r="H19" s="129" t="s">
        <v>8</v>
      </c>
      <c r="I19" s="135" t="s">
        <v>8</v>
      </c>
      <c r="J19" s="135"/>
      <c r="K19" s="137" t="s">
        <v>8</v>
      </c>
    </row>
    <row r="20" spans="1:11" ht="13.8" hidden="1" thickBot="1" x14ac:dyDescent="0.3">
      <c r="A20" s="116"/>
      <c r="B20" s="130"/>
      <c r="C20" s="130"/>
      <c r="D20" s="32" t="s">
        <v>9</v>
      </c>
      <c r="E20" s="130"/>
      <c r="F20" s="130"/>
      <c r="G20" s="130"/>
      <c r="H20" s="130"/>
      <c r="I20" s="136"/>
      <c r="J20" s="136"/>
      <c r="K20" s="138"/>
    </row>
    <row r="21" spans="1:11" hidden="1" x14ac:dyDescent="0.25">
      <c r="A21" s="30" t="s">
        <v>10</v>
      </c>
      <c r="B21" s="6">
        <v>51</v>
      </c>
      <c r="C21" s="14">
        <v>6035</v>
      </c>
      <c r="D21" s="14">
        <v>142935</v>
      </c>
      <c r="E21" s="14">
        <v>125686</v>
      </c>
      <c r="F21" s="6">
        <v>601</v>
      </c>
      <c r="G21" s="6">
        <v>667</v>
      </c>
      <c r="H21" s="14">
        <v>5615</v>
      </c>
      <c r="I21" s="131">
        <f>SUM(F21:H21)</f>
        <v>6883</v>
      </c>
      <c r="J21" s="131"/>
      <c r="K21" s="31">
        <v>120996</v>
      </c>
    </row>
    <row r="22" spans="1:11" ht="26.4" hidden="1" x14ac:dyDescent="0.25">
      <c r="A22" s="7" t="str">
        <f>A7</f>
        <v>United States of America                + Canada</v>
      </c>
      <c r="B22" s="3">
        <v>10</v>
      </c>
      <c r="C22" s="4">
        <v>1261</v>
      </c>
      <c r="D22" s="4">
        <v>200142.7</v>
      </c>
      <c r="E22" s="4">
        <v>35899.79</v>
      </c>
      <c r="F22" s="21">
        <v>84.6</v>
      </c>
      <c r="G22" s="21">
        <v>41.8</v>
      </c>
      <c r="H22" s="4">
        <v>4356.8</v>
      </c>
      <c r="I22" s="139">
        <f>SUM(F22:H22)</f>
        <v>4483.2</v>
      </c>
      <c r="J22" s="139"/>
      <c r="K22" s="16">
        <v>3272</v>
      </c>
    </row>
    <row r="23" spans="1:11" hidden="1" x14ac:dyDescent="0.25">
      <c r="A23" s="7" t="s">
        <v>11</v>
      </c>
      <c r="B23" s="3">
        <v>16</v>
      </c>
      <c r="C23" s="3">
        <v>557</v>
      </c>
      <c r="D23" s="4">
        <v>32540</v>
      </c>
      <c r="E23" s="4">
        <v>32850</v>
      </c>
      <c r="F23" s="3">
        <v>1687</v>
      </c>
      <c r="G23" s="3">
        <v>4</v>
      </c>
      <c r="H23" s="4">
        <v>4329</v>
      </c>
      <c r="I23" s="139">
        <f>SUM(F23:H23)</f>
        <v>6020</v>
      </c>
      <c r="J23" s="139"/>
      <c r="K23" s="16">
        <v>3046</v>
      </c>
    </row>
    <row r="24" spans="1:11" hidden="1" x14ac:dyDescent="0.25">
      <c r="A24" s="7" t="s">
        <v>14</v>
      </c>
      <c r="B24" s="3">
        <v>6</v>
      </c>
      <c r="C24" s="3">
        <v>428</v>
      </c>
      <c r="D24" s="4">
        <v>26826</v>
      </c>
      <c r="E24" s="4">
        <v>10838</v>
      </c>
      <c r="F24" s="4">
        <v>29.7</v>
      </c>
      <c r="G24" s="21">
        <f>106+1.5</f>
        <v>107.5</v>
      </c>
      <c r="H24" s="3">
        <v>1520</v>
      </c>
      <c r="I24" s="139">
        <f>SUM(F24:H24)</f>
        <v>1657.2</v>
      </c>
      <c r="J24" s="139"/>
      <c r="K24" s="12">
        <v>2416</v>
      </c>
    </row>
    <row r="25" spans="1:11" hidden="1" x14ac:dyDescent="0.25">
      <c r="A25" s="7"/>
      <c r="B25" s="3"/>
      <c r="C25" s="3"/>
      <c r="D25" s="3"/>
      <c r="E25" s="3"/>
      <c r="F25" s="3"/>
      <c r="G25" s="3"/>
      <c r="H25" s="3"/>
      <c r="I25" s="132"/>
      <c r="J25" s="132"/>
      <c r="K25" s="12"/>
    </row>
    <row r="26" spans="1:11" hidden="1" x14ac:dyDescent="0.25">
      <c r="A26" s="11"/>
      <c r="B26" s="3"/>
      <c r="C26" s="3"/>
      <c r="D26" s="3"/>
      <c r="E26" s="3"/>
      <c r="F26" s="3"/>
      <c r="G26" s="3"/>
      <c r="H26" s="3"/>
      <c r="I26" s="132"/>
      <c r="J26" s="132"/>
      <c r="K26" s="12"/>
    </row>
    <row r="27" spans="1:11" ht="13.8" hidden="1" thickBot="1" x14ac:dyDescent="0.3">
      <c r="A27" s="8" t="s">
        <v>12</v>
      </c>
      <c r="B27" s="9">
        <f t="shared" ref="B27:H27" si="1">SUM(B21:B26)</f>
        <v>83</v>
      </c>
      <c r="C27" s="10">
        <f t="shared" si="1"/>
        <v>8281</v>
      </c>
      <c r="D27" s="10">
        <f t="shared" si="1"/>
        <v>402443.7</v>
      </c>
      <c r="E27" s="10">
        <f t="shared" si="1"/>
        <v>205273.79</v>
      </c>
      <c r="F27" s="13">
        <f t="shared" si="1"/>
        <v>2402.2999999999997</v>
      </c>
      <c r="G27" s="13">
        <f t="shared" si="1"/>
        <v>820.3</v>
      </c>
      <c r="H27" s="10">
        <f t="shared" si="1"/>
        <v>15820.8</v>
      </c>
      <c r="I27" s="140">
        <f>SUM(I21:J26)</f>
        <v>19043.400000000001</v>
      </c>
      <c r="J27" s="141"/>
      <c r="K27" s="17">
        <f>SUM(K21:K26)</f>
        <v>129730</v>
      </c>
    </row>
    <row r="28" spans="1:11" s="27" customFormat="1" hidden="1" x14ac:dyDescent="0.25">
      <c r="A28" s="23"/>
      <c r="B28" s="24"/>
      <c r="C28" s="25"/>
      <c r="D28" s="25"/>
      <c r="E28" s="25"/>
      <c r="F28" s="26"/>
      <c r="G28" s="26"/>
      <c r="H28" s="25"/>
      <c r="I28" s="25"/>
      <c r="J28" s="24"/>
      <c r="K28" s="25"/>
    </row>
    <row r="29" spans="1:11" ht="13.8" hidden="1" thickBot="1" x14ac:dyDescent="0.3"/>
    <row r="30" spans="1:11" ht="17.399999999999999" hidden="1" x14ac:dyDescent="0.25">
      <c r="A30" s="108" t="s">
        <v>22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10"/>
    </row>
    <row r="31" spans="1:11" hidden="1" x14ac:dyDescent="0.25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7"/>
    </row>
    <row r="32" spans="1:11" ht="26.4" hidden="1" x14ac:dyDescent="0.25">
      <c r="A32" s="114" t="s">
        <v>0</v>
      </c>
      <c r="B32" s="34" t="s">
        <v>1</v>
      </c>
      <c r="C32" s="34" t="s">
        <v>2</v>
      </c>
      <c r="D32" s="1" t="s">
        <v>3</v>
      </c>
      <c r="E32" s="1" t="s">
        <v>4</v>
      </c>
      <c r="F32" s="1" t="s">
        <v>16</v>
      </c>
      <c r="G32" s="1" t="s">
        <v>17</v>
      </c>
      <c r="H32" s="1" t="s">
        <v>18</v>
      </c>
      <c r="I32" s="128" t="s">
        <v>5</v>
      </c>
      <c r="J32" s="128"/>
      <c r="K32" s="33" t="s">
        <v>6</v>
      </c>
    </row>
    <row r="33" spans="1:11" ht="13.5" hidden="1" customHeight="1" x14ac:dyDescent="0.25">
      <c r="A33" s="115"/>
      <c r="B33" s="129" t="s">
        <v>19</v>
      </c>
      <c r="C33" s="129" t="s">
        <v>7</v>
      </c>
      <c r="D33" s="2" t="s">
        <v>8</v>
      </c>
      <c r="E33" s="129" t="s">
        <v>8</v>
      </c>
      <c r="F33" s="129" t="s">
        <v>8</v>
      </c>
      <c r="G33" s="129" t="s">
        <v>8</v>
      </c>
      <c r="H33" s="129" t="s">
        <v>8</v>
      </c>
      <c r="I33" s="135" t="s">
        <v>8</v>
      </c>
      <c r="J33" s="135"/>
      <c r="K33" s="137" t="s">
        <v>8</v>
      </c>
    </row>
    <row r="34" spans="1:11" ht="13.8" hidden="1" thickBot="1" x14ac:dyDescent="0.3">
      <c r="A34" s="116"/>
      <c r="B34" s="130"/>
      <c r="C34" s="130"/>
      <c r="D34" s="32" t="s">
        <v>9</v>
      </c>
      <c r="E34" s="130"/>
      <c r="F34" s="130"/>
      <c r="G34" s="130"/>
      <c r="H34" s="130"/>
      <c r="I34" s="136"/>
      <c r="J34" s="136"/>
      <c r="K34" s="138"/>
    </row>
    <row r="35" spans="1:11" hidden="1" x14ac:dyDescent="0.25">
      <c r="A35" s="30" t="s">
        <v>10</v>
      </c>
      <c r="B35" s="6">
        <v>50</v>
      </c>
      <c r="C35" s="14">
        <v>5927</v>
      </c>
      <c r="D35" s="14">
        <v>198971</v>
      </c>
      <c r="E35" s="14">
        <v>116347</v>
      </c>
      <c r="F35" s="6">
        <v>504</v>
      </c>
      <c r="G35" s="6">
        <v>594</v>
      </c>
      <c r="H35" s="14">
        <v>5357</v>
      </c>
      <c r="I35" s="131">
        <f>SUM(F35:H35)</f>
        <v>6455</v>
      </c>
      <c r="J35" s="131"/>
      <c r="K35" s="31">
        <v>58999</v>
      </c>
    </row>
    <row r="36" spans="1:11" ht="26.4" hidden="1" x14ac:dyDescent="0.25">
      <c r="A36" s="7" t="str">
        <f>A22</f>
        <v>United States of America                + Canada</v>
      </c>
      <c r="B36" s="3">
        <v>10</v>
      </c>
      <c r="C36" s="4">
        <v>1271</v>
      </c>
      <c r="D36" s="4">
        <v>34465</v>
      </c>
      <c r="E36" s="4">
        <v>12830</v>
      </c>
      <c r="F36" s="21">
        <v>120.4</v>
      </c>
      <c r="G36" s="3">
        <v>44.3</v>
      </c>
      <c r="H36" s="4">
        <v>4082.8</v>
      </c>
      <c r="I36" s="139">
        <f>SUM(F36:H36)</f>
        <v>4247.5</v>
      </c>
      <c r="J36" s="139"/>
      <c r="K36" s="16">
        <v>2432</v>
      </c>
    </row>
    <row r="37" spans="1:11" hidden="1" x14ac:dyDescent="0.25">
      <c r="A37" s="7" t="s">
        <v>11</v>
      </c>
      <c r="B37" s="3">
        <v>14</v>
      </c>
      <c r="C37" s="3">
        <v>490</v>
      </c>
      <c r="D37" s="4">
        <v>18870</v>
      </c>
      <c r="E37" s="4">
        <v>23820</v>
      </c>
      <c r="F37" s="3">
        <v>784</v>
      </c>
      <c r="G37" s="3">
        <v>11</v>
      </c>
      <c r="H37" s="4">
        <v>3011</v>
      </c>
      <c r="I37" s="139">
        <f>SUM(F37:H37)</f>
        <v>3806</v>
      </c>
      <c r="J37" s="139"/>
      <c r="K37" s="16">
        <v>6038</v>
      </c>
    </row>
    <row r="38" spans="1:11" hidden="1" x14ac:dyDescent="0.25">
      <c r="A38" s="7" t="s">
        <v>14</v>
      </c>
      <c r="B38" s="3">
        <v>6</v>
      </c>
      <c r="C38" s="3">
        <v>436</v>
      </c>
      <c r="D38" s="4">
        <v>11205</v>
      </c>
      <c r="E38" s="4">
        <v>6809</v>
      </c>
      <c r="F38" s="4">
        <v>39.1</v>
      </c>
      <c r="G38" s="21">
        <v>7.8</v>
      </c>
      <c r="H38" s="3">
        <v>1766</v>
      </c>
      <c r="I38" s="139">
        <f>SUM(F38:H38)</f>
        <v>1812.9</v>
      </c>
      <c r="J38" s="139"/>
      <c r="K38" s="12">
        <v>2132</v>
      </c>
    </row>
    <row r="39" spans="1:11" hidden="1" x14ac:dyDescent="0.25">
      <c r="A39" s="7"/>
      <c r="B39" s="3"/>
      <c r="C39" s="3"/>
      <c r="D39" s="3"/>
      <c r="E39" s="3"/>
      <c r="F39" s="3"/>
      <c r="G39" s="3"/>
      <c r="H39" s="3"/>
      <c r="I39" s="132"/>
      <c r="J39" s="132"/>
      <c r="K39" s="12"/>
    </row>
    <row r="40" spans="1:11" hidden="1" x14ac:dyDescent="0.25">
      <c r="A40" s="7"/>
      <c r="B40" s="3"/>
      <c r="C40" s="3"/>
      <c r="D40" s="3"/>
      <c r="E40" s="3"/>
      <c r="F40" s="3"/>
      <c r="G40" s="3"/>
      <c r="H40" s="3"/>
      <c r="I40" s="132"/>
      <c r="J40" s="132"/>
      <c r="K40" s="12"/>
    </row>
    <row r="41" spans="1:11" ht="13.8" hidden="1" thickBot="1" x14ac:dyDescent="0.3">
      <c r="A41" s="8" t="s">
        <v>12</v>
      </c>
      <c r="B41" s="9">
        <f t="shared" ref="B41:H41" si="2">SUM(B35:B40)</f>
        <v>80</v>
      </c>
      <c r="C41" s="10">
        <f t="shared" si="2"/>
        <v>8124</v>
      </c>
      <c r="D41" s="10">
        <f t="shared" si="2"/>
        <v>263511</v>
      </c>
      <c r="E41" s="10">
        <f t="shared" si="2"/>
        <v>159806</v>
      </c>
      <c r="F41" s="13">
        <f t="shared" si="2"/>
        <v>1447.5</v>
      </c>
      <c r="G41" s="13">
        <f t="shared" si="2"/>
        <v>657.09999999999991</v>
      </c>
      <c r="H41" s="10">
        <f t="shared" si="2"/>
        <v>14216.8</v>
      </c>
      <c r="I41" s="140">
        <f>SUM(I35:J40)</f>
        <v>16321.4</v>
      </c>
      <c r="J41" s="141"/>
      <c r="K41" s="17">
        <f>SUM(K35:K40)</f>
        <v>69601</v>
      </c>
    </row>
    <row r="42" spans="1:11" hidden="1" x14ac:dyDescent="0.25"/>
    <row r="43" spans="1:11" ht="13.8" hidden="1" thickBot="1" x14ac:dyDescent="0.3"/>
    <row r="44" spans="1:11" ht="17.399999999999999" hidden="1" x14ac:dyDescent="0.25">
      <c r="A44" s="108" t="s">
        <v>21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10"/>
    </row>
    <row r="45" spans="1:11" hidden="1" x14ac:dyDescent="0.2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7"/>
    </row>
    <row r="46" spans="1:11" ht="26.4" hidden="1" x14ac:dyDescent="0.25">
      <c r="A46" s="114" t="s">
        <v>0</v>
      </c>
      <c r="B46" s="34" t="s">
        <v>1</v>
      </c>
      <c r="C46" s="34" t="s">
        <v>2</v>
      </c>
      <c r="D46" s="1" t="s">
        <v>3</v>
      </c>
      <c r="E46" s="1" t="s">
        <v>4</v>
      </c>
      <c r="F46" s="1" t="s">
        <v>16</v>
      </c>
      <c r="G46" s="1" t="s">
        <v>17</v>
      </c>
      <c r="H46" s="1" t="s">
        <v>18</v>
      </c>
      <c r="I46" s="128" t="s">
        <v>5</v>
      </c>
      <c r="J46" s="128"/>
      <c r="K46" s="33" t="s">
        <v>6</v>
      </c>
    </row>
    <row r="47" spans="1:11" ht="13.5" hidden="1" customHeight="1" x14ac:dyDescent="0.25">
      <c r="A47" s="115"/>
      <c r="B47" s="129" t="s">
        <v>19</v>
      </c>
      <c r="C47" s="129" t="s">
        <v>7</v>
      </c>
      <c r="D47" s="2" t="s">
        <v>8</v>
      </c>
      <c r="E47" s="129" t="s">
        <v>8</v>
      </c>
      <c r="F47" s="129" t="s">
        <v>8</v>
      </c>
      <c r="G47" s="129" t="s">
        <v>8</v>
      </c>
      <c r="H47" s="129" t="s">
        <v>8</v>
      </c>
      <c r="I47" s="135" t="s">
        <v>8</v>
      </c>
      <c r="J47" s="135"/>
      <c r="K47" s="137" t="s">
        <v>8</v>
      </c>
    </row>
    <row r="48" spans="1:11" ht="13.8" hidden="1" thickBot="1" x14ac:dyDescent="0.3">
      <c r="A48" s="116"/>
      <c r="B48" s="130"/>
      <c r="C48" s="130"/>
      <c r="D48" s="32" t="s">
        <v>9</v>
      </c>
      <c r="E48" s="130"/>
      <c r="F48" s="130"/>
      <c r="G48" s="130"/>
      <c r="H48" s="130"/>
      <c r="I48" s="136"/>
      <c r="J48" s="136"/>
      <c r="K48" s="138"/>
    </row>
    <row r="49" spans="1:11" hidden="1" x14ac:dyDescent="0.25">
      <c r="A49" s="30" t="s">
        <v>10</v>
      </c>
      <c r="B49" s="6">
        <v>47</v>
      </c>
      <c r="C49" s="14">
        <v>5824</v>
      </c>
      <c r="D49" s="14">
        <v>162151</v>
      </c>
      <c r="E49" s="14">
        <v>146627</v>
      </c>
      <c r="F49" s="6">
        <v>409</v>
      </c>
      <c r="G49" s="6">
        <v>702</v>
      </c>
      <c r="H49" s="14">
        <v>4983</v>
      </c>
      <c r="I49" s="131">
        <f>SUM(F49:H49)</f>
        <v>6094</v>
      </c>
      <c r="J49" s="131"/>
      <c r="K49" s="31">
        <v>86966</v>
      </c>
    </row>
    <row r="50" spans="1:11" ht="26.4" hidden="1" x14ac:dyDescent="0.25">
      <c r="A50" s="7" t="str">
        <f>A36</f>
        <v>United States of America                + Canada</v>
      </c>
      <c r="B50" s="3">
        <v>9</v>
      </c>
      <c r="C50" s="4">
        <v>1138</v>
      </c>
      <c r="D50" s="4">
        <v>28953</v>
      </c>
      <c r="E50" s="4">
        <v>8987</v>
      </c>
      <c r="F50" s="21">
        <v>119.9</v>
      </c>
      <c r="G50" s="21">
        <v>40.1</v>
      </c>
      <c r="H50" s="4">
        <v>3338.1</v>
      </c>
      <c r="I50" s="139">
        <f>SUM(F50:H50)</f>
        <v>3498.1</v>
      </c>
      <c r="J50" s="139"/>
      <c r="K50" s="16">
        <v>3762</v>
      </c>
    </row>
    <row r="51" spans="1:11" hidden="1" x14ac:dyDescent="0.25">
      <c r="A51" s="7" t="s">
        <v>11</v>
      </c>
      <c r="B51" s="3">
        <v>12</v>
      </c>
      <c r="C51" s="3">
        <v>428</v>
      </c>
      <c r="D51" s="4">
        <v>10400</v>
      </c>
      <c r="E51" s="4">
        <v>14470</v>
      </c>
      <c r="F51" s="3">
        <v>643</v>
      </c>
      <c r="G51" s="3">
        <v>7</v>
      </c>
      <c r="H51" s="4">
        <v>1042</v>
      </c>
      <c r="I51" s="139">
        <f>SUM(F51:H51)</f>
        <v>1692</v>
      </c>
      <c r="J51" s="139"/>
      <c r="K51" s="16">
        <v>3379</v>
      </c>
    </row>
    <row r="52" spans="1:11" ht="26.4" hidden="1" x14ac:dyDescent="0.25">
      <c r="A52" s="7" t="s">
        <v>15</v>
      </c>
      <c r="B52" s="3">
        <v>7</v>
      </c>
      <c r="C52" s="3">
        <v>451</v>
      </c>
      <c r="D52" s="4">
        <v>25966</v>
      </c>
      <c r="E52" s="22">
        <v>6622</v>
      </c>
      <c r="F52" s="4">
        <v>44.1</v>
      </c>
      <c r="G52" s="3">
        <v>8</v>
      </c>
      <c r="H52" s="22">
        <v>1814</v>
      </c>
      <c r="I52" s="139">
        <f>SUM(F52:H52)</f>
        <v>1866.1</v>
      </c>
      <c r="J52" s="139"/>
      <c r="K52" s="16">
        <v>2754</v>
      </c>
    </row>
    <row r="53" spans="1:11" hidden="1" x14ac:dyDescent="0.25">
      <c r="A53" s="30" t="s">
        <v>13</v>
      </c>
      <c r="B53" s="6">
        <v>3</v>
      </c>
      <c r="C53" s="14">
        <v>430</v>
      </c>
      <c r="D53" s="29" t="s">
        <v>26</v>
      </c>
      <c r="E53" s="29" t="s">
        <v>26</v>
      </c>
      <c r="F53" s="15">
        <v>144.5</v>
      </c>
      <c r="G53" s="6">
        <v>17</v>
      </c>
      <c r="H53" s="14">
        <v>485.1</v>
      </c>
      <c r="I53" s="131">
        <f>SUM(F53:H53)</f>
        <v>646.6</v>
      </c>
      <c r="J53" s="131"/>
      <c r="K53" s="31">
        <v>19396</v>
      </c>
    </row>
    <row r="54" spans="1:11" hidden="1" x14ac:dyDescent="0.25">
      <c r="A54" s="7"/>
      <c r="B54" s="3"/>
      <c r="C54" s="3"/>
      <c r="D54" s="3"/>
      <c r="E54" s="3"/>
      <c r="F54" s="3"/>
      <c r="G54" s="3"/>
      <c r="H54" s="3"/>
      <c r="I54" s="132"/>
      <c r="J54" s="132"/>
      <c r="K54" s="12"/>
    </row>
    <row r="55" spans="1:11" ht="13.8" hidden="1" thickBot="1" x14ac:dyDescent="0.3">
      <c r="A55" s="8" t="s">
        <v>12</v>
      </c>
      <c r="B55" s="9">
        <f>SUM(B49:B54)</f>
        <v>78</v>
      </c>
      <c r="C55" s="10">
        <f t="shared" ref="C55:H55" si="3">SUM(C49:C54)</f>
        <v>8271</v>
      </c>
      <c r="D55" s="10">
        <f>SUM(D49:D54)</f>
        <v>227470</v>
      </c>
      <c r="E55" s="10">
        <f t="shared" si="3"/>
        <v>176706</v>
      </c>
      <c r="F55" s="13">
        <f t="shared" si="3"/>
        <v>1360.5</v>
      </c>
      <c r="G55" s="9">
        <f t="shared" si="3"/>
        <v>774.1</v>
      </c>
      <c r="H55" s="10">
        <f t="shared" si="3"/>
        <v>11662.2</v>
      </c>
      <c r="I55" s="140">
        <f>SUM(I49:J54)</f>
        <v>13796.800000000001</v>
      </c>
      <c r="J55" s="141"/>
      <c r="K55" s="17">
        <f>SUM(K49:K54)</f>
        <v>116257</v>
      </c>
    </row>
    <row r="56" spans="1:11" hidden="1" x14ac:dyDescent="0.25"/>
    <row r="57" spans="1:11" hidden="1" x14ac:dyDescent="0.25">
      <c r="A57" s="28" t="s">
        <v>31</v>
      </c>
    </row>
    <row r="58" spans="1:11" ht="13.8" hidden="1" thickBot="1" x14ac:dyDescent="0.3"/>
    <row r="59" spans="1:11" ht="17.399999999999999" hidden="1" x14ac:dyDescent="0.25">
      <c r="A59" s="108" t="s">
        <v>27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10"/>
    </row>
    <row r="60" spans="1:11" hidden="1" x14ac:dyDescent="0.2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7"/>
    </row>
    <row r="61" spans="1:11" ht="26.4" hidden="1" x14ac:dyDescent="0.25">
      <c r="A61" s="114" t="s">
        <v>0</v>
      </c>
      <c r="B61" s="34" t="s">
        <v>1</v>
      </c>
      <c r="C61" s="34" t="s">
        <v>2</v>
      </c>
      <c r="D61" s="1" t="s">
        <v>3</v>
      </c>
      <c r="E61" s="1" t="s">
        <v>4</v>
      </c>
      <c r="F61" s="1" t="s">
        <v>16</v>
      </c>
      <c r="G61" s="1" t="s">
        <v>17</v>
      </c>
      <c r="H61" s="1" t="s">
        <v>18</v>
      </c>
      <c r="I61" s="128" t="s">
        <v>5</v>
      </c>
      <c r="J61" s="128"/>
      <c r="K61" s="33" t="s">
        <v>6</v>
      </c>
    </row>
    <row r="62" spans="1:11" ht="13.5" hidden="1" customHeight="1" x14ac:dyDescent="0.25">
      <c r="A62" s="115"/>
      <c r="B62" s="129" t="s">
        <v>19</v>
      </c>
      <c r="C62" s="129" t="s">
        <v>7</v>
      </c>
      <c r="D62" s="2" t="s">
        <v>8</v>
      </c>
      <c r="E62" s="129" t="s">
        <v>8</v>
      </c>
      <c r="F62" s="129" t="s">
        <v>8</v>
      </c>
      <c r="G62" s="129" t="s">
        <v>8</v>
      </c>
      <c r="H62" s="129" t="s">
        <v>8</v>
      </c>
      <c r="I62" s="135" t="s">
        <v>8</v>
      </c>
      <c r="J62" s="135"/>
      <c r="K62" s="137" t="s">
        <v>8</v>
      </c>
    </row>
    <row r="63" spans="1:11" ht="13.8" hidden="1" thickBot="1" x14ac:dyDescent="0.3">
      <c r="A63" s="116"/>
      <c r="B63" s="130"/>
      <c r="C63" s="130"/>
      <c r="D63" s="32" t="s">
        <v>9</v>
      </c>
      <c r="E63" s="130"/>
      <c r="F63" s="130"/>
      <c r="G63" s="130"/>
      <c r="H63" s="130"/>
      <c r="I63" s="136"/>
      <c r="J63" s="136"/>
      <c r="K63" s="138"/>
    </row>
    <row r="64" spans="1:11" hidden="1" x14ac:dyDescent="0.25">
      <c r="A64" s="30" t="str">
        <f>A49</f>
        <v>Europe</v>
      </c>
      <c r="B64" s="6">
        <v>44</v>
      </c>
      <c r="C64" s="14">
        <v>5413</v>
      </c>
      <c r="D64" s="14">
        <v>21970</v>
      </c>
      <c r="E64" s="14">
        <v>122763</v>
      </c>
      <c r="F64" s="6">
        <v>412</v>
      </c>
      <c r="G64" s="6">
        <v>493</v>
      </c>
      <c r="H64" s="14">
        <v>4805</v>
      </c>
      <c r="I64" s="131">
        <f>SUM(F64:H64)</f>
        <v>5710</v>
      </c>
      <c r="J64" s="131"/>
      <c r="K64" s="31">
        <v>144709</v>
      </c>
    </row>
    <row r="65" spans="1:11" ht="26.4" hidden="1" x14ac:dyDescent="0.25">
      <c r="A65" s="7" t="str">
        <f>A50</f>
        <v>United States of America                + Canada</v>
      </c>
      <c r="B65" s="3">
        <v>9</v>
      </c>
      <c r="C65" s="4">
        <v>1282</v>
      </c>
      <c r="D65" s="4">
        <v>27372</v>
      </c>
      <c r="E65" s="4">
        <v>13179</v>
      </c>
      <c r="F65" s="3">
        <v>128</v>
      </c>
      <c r="G65" s="3">
        <v>40</v>
      </c>
      <c r="H65" s="4">
        <v>2618</v>
      </c>
      <c r="I65" s="139">
        <f>SUM(F65:H65)</f>
        <v>2786</v>
      </c>
      <c r="J65" s="139"/>
      <c r="K65" s="16">
        <v>5562</v>
      </c>
    </row>
    <row r="66" spans="1:11" hidden="1" x14ac:dyDescent="0.25">
      <c r="A66" s="7" t="str">
        <f>A51</f>
        <v>India</v>
      </c>
      <c r="B66" s="3">
        <v>11</v>
      </c>
      <c r="C66" s="3">
        <v>383</v>
      </c>
      <c r="D66" s="4">
        <v>2622</v>
      </c>
      <c r="E66" s="4">
        <v>11134</v>
      </c>
      <c r="F66" s="3">
        <v>57</v>
      </c>
      <c r="G66" s="3">
        <v>0</v>
      </c>
      <c r="H66" s="4">
        <v>240</v>
      </c>
      <c r="I66" s="139">
        <f>SUM(F66:H66)</f>
        <v>297</v>
      </c>
      <c r="J66" s="139"/>
      <c r="K66" s="16">
        <v>1657</v>
      </c>
    </row>
    <row r="67" spans="1:11" ht="26.4" hidden="1" x14ac:dyDescent="0.25">
      <c r="A67" s="7" t="str">
        <f>A52</f>
        <v>Brazil + Argentina (1 plant) + Uruguay (1 plant)</v>
      </c>
      <c r="B67" s="3">
        <v>7</v>
      </c>
      <c r="C67" s="3">
        <v>449</v>
      </c>
      <c r="D67" s="4">
        <v>18927</v>
      </c>
      <c r="E67" s="22">
        <v>14973</v>
      </c>
      <c r="F67" s="4">
        <v>49</v>
      </c>
      <c r="G67" s="3">
        <v>12</v>
      </c>
      <c r="H67" s="22">
        <v>1566</v>
      </c>
      <c r="I67" s="139">
        <f>SUM(F67:H67)</f>
        <v>1627</v>
      </c>
      <c r="J67" s="139"/>
      <c r="K67" s="16">
        <v>5071</v>
      </c>
    </row>
    <row r="68" spans="1:11" hidden="1" x14ac:dyDescent="0.25">
      <c r="A68" s="30" t="s">
        <v>13</v>
      </c>
      <c r="B68" s="6">
        <v>3</v>
      </c>
      <c r="C68" s="14">
        <v>402</v>
      </c>
      <c r="D68" s="29" t="s">
        <v>29</v>
      </c>
      <c r="E68" s="29" t="str">
        <f>D68</f>
        <v>*(3)</v>
      </c>
      <c r="F68" s="15">
        <v>136</v>
      </c>
      <c r="G68" s="6">
        <v>10</v>
      </c>
      <c r="H68" s="14">
        <v>469</v>
      </c>
      <c r="I68" s="131">
        <f>SUM(F68:H68)</f>
        <v>615</v>
      </c>
      <c r="J68" s="131"/>
      <c r="K68" s="31">
        <v>18117</v>
      </c>
    </row>
    <row r="69" spans="1:11" hidden="1" x14ac:dyDescent="0.25">
      <c r="A69" s="7"/>
      <c r="B69" s="3"/>
      <c r="C69" s="3"/>
      <c r="D69" s="3"/>
      <c r="E69" s="3"/>
      <c r="F69" s="3"/>
      <c r="G69" s="3"/>
      <c r="H69" s="3"/>
      <c r="I69" s="132"/>
      <c r="J69" s="132"/>
      <c r="K69" s="12"/>
    </row>
    <row r="70" spans="1:11" ht="13.8" hidden="1" thickBot="1" x14ac:dyDescent="0.3">
      <c r="A70" s="8" t="s">
        <v>12</v>
      </c>
      <c r="B70" s="9">
        <f t="shared" ref="B70:H70" si="4">SUM(B64:B69)</f>
        <v>74</v>
      </c>
      <c r="C70" s="10">
        <f t="shared" si="4"/>
        <v>7929</v>
      </c>
      <c r="D70" s="10">
        <f>SUM(D64:D69)</f>
        <v>70891</v>
      </c>
      <c r="E70" s="10">
        <f>SUM(E64:E69)</f>
        <v>162049</v>
      </c>
      <c r="F70" s="13">
        <f t="shared" si="4"/>
        <v>782</v>
      </c>
      <c r="G70" s="9">
        <f t="shared" si="4"/>
        <v>555</v>
      </c>
      <c r="H70" s="10">
        <f t="shared" si="4"/>
        <v>9698</v>
      </c>
      <c r="I70" s="140">
        <f>SUM(I64:J69)</f>
        <v>11035</v>
      </c>
      <c r="J70" s="141"/>
      <c r="K70" s="17">
        <f>SUM(K64:K69)</f>
        <v>175116</v>
      </c>
    </row>
    <row r="71" spans="1:11" hidden="1" x14ac:dyDescent="0.25"/>
    <row r="72" spans="1:11" hidden="1" x14ac:dyDescent="0.25">
      <c r="A72" s="28" t="s">
        <v>30</v>
      </c>
    </row>
    <row r="73" spans="1:11" ht="13.8" hidden="1" thickBot="1" x14ac:dyDescent="0.3"/>
    <row r="74" spans="1:11" ht="17.399999999999999" hidden="1" x14ac:dyDescent="0.25">
      <c r="A74" s="108" t="s">
        <v>32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idden="1" x14ac:dyDescent="0.25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7"/>
    </row>
    <row r="76" spans="1:11" ht="26.4" hidden="1" x14ac:dyDescent="0.25">
      <c r="A76" s="114" t="s">
        <v>0</v>
      </c>
      <c r="B76" s="34" t="s">
        <v>1</v>
      </c>
      <c r="C76" s="34" t="s">
        <v>2</v>
      </c>
      <c r="D76" s="1" t="s">
        <v>3</v>
      </c>
      <c r="E76" s="1" t="s">
        <v>4</v>
      </c>
      <c r="F76" s="1" t="s">
        <v>16</v>
      </c>
      <c r="G76" s="1" t="s">
        <v>17</v>
      </c>
      <c r="H76" s="1" t="s">
        <v>18</v>
      </c>
      <c r="I76" s="128" t="s">
        <v>5</v>
      </c>
      <c r="J76" s="128"/>
      <c r="K76" s="33" t="s">
        <v>6</v>
      </c>
    </row>
    <row r="77" spans="1:11" ht="13.5" hidden="1" customHeight="1" x14ac:dyDescent="0.25">
      <c r="A77" s="115"/>
      <c r="B77" s="129" t="s">
        <v>19</v>
      </c>
      <c r="C77" s="129" t="s">
        <v>7</v>
      </c>
      <c r="D77" s="2" t="s">
        <v>8</v>
      </c>
      <c r="E77" s="129" t="s">
        <v>8</v>
      </c>
      <c r="F77" s="129" t="s">
        <v>8</v>
      </c>
      <c r="G77" s="129" t="s">
        <v>8</v>
      </c>
      <c r="H77" s="129" t="s">
        <v>8</v>
      </c>
      <c r="I77" s="135" t="s">
        <v>8</v>
      </c>
      <c r="J77" s="135"/>
      <c r="K77" s="137" t="s">
        <v>8</v>
      </c>
    </row>
    <row r="78" spans="1:11" ht="13.8" hidden="1" thickBot="1" x14ac:dyDescent="0.3">
      <c r="A78" s="116"/>
      <c r="B78" s="130"/>
      <c r="C78" s="130"/>
      <c r="D78" s="32" t="s">
        <v>9</v>
      </c>
      <c r="E78" s="130"/>
      <c r="F78" s="130"/>
      <c r="G78" s="130"/>
      <c r="H78" s="130"/>
      <c r="I78" s="136"/>
      <c r="J78" s="136"/>
      <c r="K78" s="138"/>
    </row>
    <row r="79" spans="1:11" hidden="1" x14ac:dyDescent="0.25">
      <c r="A79" s="30" t="str">
        <f>A64</f>
        <v>Europe</v>
      </c>
      <c r="B79" s="6">
        <v>42</v>
      </c>
      <c r="C79" s="14">
        <v>4780</v>
      </c>
      <c r="D79" s="14">
        <v>135782</v>
      </c>
      <c r="E79" s="14">
        <v>184239</v>
      </c>
      <c r="F79" s="6">
        <v>355</v>
      </c>
      <c r="G79" s="6">
        <v>379</v>
      </c>
      <c r="H79" s="14">
        <v>3904</v>
      </c>
      <c r="I79" s="131">
        <f>SUM(F79:H79)</f>
        <v>4638</v>
      </c>
      <c r="J79" s="131"/>
      <c r="K79" s="31">
        <v>162008</v>
      </c>
    </row>
    <row r="80" spans="1:11" ht="26.4" hidden="1" x14ac:dyDescent="0.25">
      <c r="A80" s="7" t="str">
        <f>A65</f>
        <v>United States of America                + Canada</v>
      </c>
      <c r="B80" s="35">
        <v>8</v>
      </c>
      <c r="C80" s="22">
        <v>967</v>
      </c>
      <c r="D80" s="22">
        <v>41924</v>
      </c>
      <c r="E80" s="22">
        <v>4274</v>
      </c>
      <c r="F80" s="35">
        <v>75</v>
      </c>
      <c r="G80" s="35">
        <v>32</v>
      </c>
      <c r="H80" s="22">
        <v>1402</v>
      </c>
      <c r="I80" s="139">
        <f>SUM(F80:H80)</f>
        <v>1509</v>
      </c>
      <c r="J80" s="139"/>
      <c r="K80" s="36">
        <v>12224</v>
      </c>
    </row>
    <row r="81" spans="1:11" hidden="1" x14ac:dyDescent="0.25">
      <c r="A81" s="7" t="str">
        <f>A66</f>
        <v>India</v>
      </c>
      <c r="B81" s="35">
        <v>10</v>
      </c>
      <c r="C81" s="35">
        <v>308</v>
      </c>
      <c r="D81" s="4">
        <v>9048</v>
      </c>
      <c r="E81" s="22">
        <v>8726</v>
      </c>
      <c r="F81" s="35">
        <v>50</v>
      </c>
      <c r="G81" s="35">
        <v>0</v>
      </c>
      <c r="H81" s="22">
        <v>228.5</v>
      </c>
      <c r="I81" s="139">
        <f>SUM(F81:H81)</f>
        <v>278.5</v>
      </c>
      <c r="J81" s="139"/>
      <c r="K81" s="36">
        <v>1120</v>
      </c>
    </row>
    <row r="82" spans="1:11" ht="26.4" hidden="1" x14ac:dyDescent="0.25">
      <c r="A82" s="7" t="str">
        <f>A67</f>
        <v>Brazil + Argentina (1 plant) + Uruguay (1 plant)</v>
      </c>
      <c r="B82" s="3">
        <v>7</v>
      </c>
      <c r="C82" s="3">
        <v>447</v>
      </c>
      <c r="D82" s="4">
        <v>15525</v>
      </c>
      <c r="E82" s="22">
        <v>17624</v>
      </c>
      <c r="F82" s="4">
        <v>52</v>
      </c>
      <c r="G82" s="3">
        <v>17</v>
      </c>
      <c r="H82" s="22">
        <v>1239</v>
      </c>
      <c r="I82" s="139">
        <f>SUM(F82:H82)</f>
        <v>1308</v>
      </c>
      <c r="J82" s="139"/>
      <c r="K82" s="16">
        <v>4676</v>
      </c>
    </row>
    <row r="83" spans="1:11" hidden="1" x14ac:dyDescent="0.25">
      <c r="A83" s="30" t="s">
        <v>34</v>
      </c>
      <c r="B83" s="6">
        <v>3</v>
      </c>
      <c r="C83" s="14">
        <v>402</v>
      </c>
      <c r="D83" s="29" t="s">
        <v>29</v>
      </c>
      <c r="E83" s="38">
        <v>26361</v>
      </c>
      <c r="F83" s="39">
        <v>94</v>
      </c>
      <c r="G83" s="40">
        <v>27</v>
      </c>
      <c r="H83" s="38">
        <v>708</v>
      </c>
      <c r="I83" s="131">
        <f>SUM(F83:H83)</f>
        <v>829</v>
      </c>
      <c r="J83" s="131"/>
      <c r="K83" s="41">
        <v>17952</v>
      </c>
    </row>
    <row r="84" spans="1:11" hidden="1" x14ac:dyDescent="0.25">
      <c r="A84" s="7"/>
      <c r="B84" s="3"/>
      <c r="C84" s="3"/>
      <c r="D84" s="3"/>
      <c r="E84" s="3"/>
      <c r="F84" s="3"/>
      <c r="G84" s="3"/>
      <c r="H84" s="3"/>
      <c r="I84" s="132"/>
      <c r="J84" s="132"/>
      <c r="K84" s="12"/>
    </row>
    <row r="85" spans="1:11" ht="13.8" hidden="1" thickBot="1" x14ac:dyDescent="0.3">
      <c r="A85" s="8" t="s">
        <v>12</v>
      </c>
      <c r="B85" s="9">
        <f t="shared" ref="B85:H85" si="5">SUM(B79:B84)</f>
        <v>70</v>
      </c>
      <c r="C85" s="10">
        <f t="shared" si="5"/>
        <v>6904</v>
      </c>
      <c r="D85" s="10">
        <f t="shared" si="5"/>
        <v>202279</v>
      </c>
      <c r="E85" s="10">
        <f t="shared" si="5"/>
        <v>241224</v>
      </c>
      <c r="F85" s="13">
        <f t="shared" si="5"/>
        <v>626</v>
      </c>
      <c r="G85" s="9">
        <f t="shared" si="5"/>
        <v>455</v>
      </c>
      <c r="H85" s="10">
        <f t="shared" si="5"/>
        <v>7481.5</v>
      </c>
      <c r="I85" s="140">
        <f>SUM(I79:J84)</f>
        <v>8562.5</v>
      </c>
      <c r="J85" s="141"/>
      <c r="K85" s="17">
        <f>SUM(K79:K84)</f>
        <v>197980</v>
      </c>
    </row>
    <row r="86" spans="1:11" hidden="1" x14ac:dyDescent="0.25"/>
    <row r="87" spans="1:11" hidden="1" x14ac:dyDescent="0.25">
      <c r="A87" s="37" t="s">
        <v>33</v>
      </c>
    </row>
    <row r="88" spans="1:11" hidden="1" x14ac:dyDescent="0.25">
      <c r="A88" s="28" t="s">
        <v>30</v>
      </c>
    </row>
    <row r="89" spans="1:11" hidden="1" x14ac:dyDescent="0.25">
      <c r="A89" s="28" t="s">
        <v>36</v>
      </c>
    </row>
    <row r="90" spans="1:11" ht="13.8" hidden="1" thickBot="1" x14ac:dyDescent="0.3"/>
    <row r="91" spans="1:11" ht="17.399999999999999" hidden="1" x14ac:dyDescent="0.25">
      <c r="A91" s="108" t="s">
        <v>35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10"/>
    </row>
    <row r="92" spans="1:11" hidden="1" x14ac:dyDescent="0.25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7"/>
    </row>
    <row r="93" spans="1:11" ht="26.4" hidden="1" x14ac:dyDescent="0.25">
      <c r="A93" s="114" t="s">
        <v>0</v>
      </c>
      <c r="B93" s="34" t="s">
        <v>1</v>
      </c>
      <c r="C93" s="34" t="s">
        <v>2</v>
      </c>
      <c r="D93" s="1" t="s">
        <v>3</v>
      </c>
      <c r="E93" s="1" t="s">
        <v>4</v>
      </c>
      <c r="F93" s="1" t="s">
        <v>16</v>
      </c>
      <c r="G93" s="1" t="s">
        <v>17</v>
      </c>
      <c r="H93" s="1" t="s">
        <v>18</v>
      </c>
      <c r="I93" s="128" t="s">
        <v>5</v>
      </c>
      <c r="J93" s="128"/>
      <c r="K93" s="33" t="s">
        <v>6</v>
      </c>
    </row>
    <row r="94" spans="1:11" ht="13.5" hidden="1" customHeight="1" x14ac:dyDescent="0.25">
      <c r="A94" s="115"/>
      <c r="B94" s="129" t="s">
        <v>19</v>
      </c>
      <c r="C94" s="129" t="s">
        <v>7</v>
      </c>
      <c r="D94" s="2" t="s">
        <v>8</v>
      </c>
      <c r="E94" s="129" t="s">
        <v>8</v>
      </c>
      <c r="F94" s="129" t="s">
        <v>8</v>
      </c>
      <c r="G94" s="129" t="s">
        <v>8</v>
      </c>
      <c r="H94" s="129" t="s">
        <v>8</v>
      </c>
      <c r="I94" s="135" t="s">
        <v>8</v>
      </c>
      <c r="J94" s="135"/>
      <c r="K94" s="137" t="s">
        <v>8</v>
      </c>
    </row>
    <row r="95" spans="1:11" ht="13.8" hidden="1" thickBot="1" x14ac:dyDescent="0.3">
      <c r="A95" s="116"/>
      <c r="B95" s="130"/>
      <c r="C95" s="130"/>
      <c r="D95" s="32" t="s">
        <v>9</v>
      </c>
      <c r="E95" s="130"/>
      <c r="F95" s="130"/>
      <c r="G95" s="130"/>
      <c r="H95" s="130"/>
      <c r="I95" s="136"/>
      <c r="J95" s="136"/>
      <c r="K95" s="138"/>
    </row>
    <row r="96" spans="1:11" hidden="1" x14ac:dyDescent="0.25">
      <c r="A96" s="30" t="str">
        <f>A79</f>
        <v>Europe</v>
      </c>
      <c r="B96" s="6">
        <v>37</v>
      </c>
      <c r="C96" s="14">
        <v>4483</v>
      </c>
      <c r="D96" s="14">
        <v>24466.5</v>
      </c>
      <c r="E96" s="14">
        <v>148232.30650189801</v>
      </c>
      <c r="F96" s="6">
        <v>290</v>
      </c>
      <c r="G96" s="6">
        <v>319</v>
      </c>
      <c r="H96" s="14">
        <v>3500</v>
      </c>
      <c r="I96" s="131">
        <f>SUM(F96:H96)</f>
        <v>4109</v>
      </c>
      <c r="J96" s="131"/>
      <c r="K96" s="31">
        <v>157239</v>
      </c>
    </row>
    <row r="97" spans="1:11" ht="26.4" hidden="1" x14ac:dyDescent="0.25">
      <c r="A97" s="7" t="s">
        <v>42</v>
      </c>
      <c r="B97" s="35">
        <f>5+2</f>
        <v>7</v>
      </c>
      <c r="C97" s="22">
        <f>591+120</f>
        <v>711</v>
      </c>
      <c r="D97" s="22">
        <f>0+12035</f>
        <v>12035</v>
      </c>
      <c r="E97" s="22">
        <f>3845+5613</f>
        <v>9458</v>
      </c>
      <c r="F97" s="35">
        <f>14+38</f>
        <v>52</v>
      </c>
      <c r="G97" s="35">
        <f>14+11</f>
        <v>25</v>
      </c>
      <c r="H97" s="22">
        <f>917+635</f>
        <v>1552</v>
      </c>
      <c r="I97" s="139">
        <f>SUM(F97:H97)</f>
        <v>1629</v>
      </c>
      <c r="J97" s="139"/>
      <c r="K97" s="36">
        <f>1572+4688</f>
        <v>6260</v>
      </c>
    </row>
    <row r="98" spans="1:11" hidden="1" x14ac:dyDescent="0.25">
      <c r="A98" s="7" t="str">
        <f>A81</f>
        <v>India</v>
      </c>
      <c r="B98" s="35">
        <v>8</v>
      </c>
      <c r="C98" s="35">
        <v>215</v>
      </c>
      <c r="D98" s="4">
        <v>2323</v>
      </c>
      <c r="E98" s="22">
        <v>5177</v>
      </c>
      <c r="F98" s="35">
        <v>25</v>
      </c>
      <c r="G98" s="35">
        <v>0</v>
      </c>
      <c r="H98" s="22">
        <v>170</v>
      </c>
      <c r="I98" s="139">
        <f>SUM(F98:H98)</f>
        <v>195</v>
      </c>
      <c r="J98" s="139"/>
      <c r="K98" s="36">
        <v>442</v>
      </c>
    </row>
    <row r="99" spans="1:11" ht="26.4" hidden="1" x14ac:dyDescent="0.25">
      <c r="A99" s="7" t="str">
        <f>A82</f>
        <v>Brazil + Argentina (1 plant) + Uruguay (1 plant)</v>
      </c>
      <c r="B99" s="3">
        <v>7</v>
      </c>
      <c r="C99" s="21">
        <v>437.5</v>
      </c>
      <c r="D99" s="4">
        <v>21715.5</v>
      </c>
      <c r="E99" s="22">
        <v>9753</v>
      </c>
      <c r="F99" s="4">
        <v>49.3</v>
      </c>
      <c r="G99" s="21">
        <v>13.4</v>
      </c>
      <c r="H99" s="22">
        <v>1370.9</v>
      </c>
      <c r="I99" s="139">
        <f>SUM(F99:H99)</f>
        <v>1433.6000000000001</v>
      </c>
      <c r="J99" s="139"/>
      <c r="K99" s="16">
        <v>4764.6000000000004</v>
      </c>
    </row>
    <row r="100" spans="1:11" hidden="1" x14ac:dyDescent="0.25">
      <c r="A100" s="7" t="s">
        <v>13</v>
      </c>
      <c r="B100" s="6">
        <v>3</v>
      </c>
      <c r="C100" s="14">
        <v>402</v>
      </c>
      <c r="D100" s="14">
        <v>40903</v>
      </c>
      <c r="E100" s="14">
        <v>29790</v>
      </c>
      <c r="F100" s="15">
        <v>37</v>
      </c>
      <c r="G100" s="6">
        <v>20</v>
      </c>
      <c r="H100" s="14">
        <v>700</v>
      </c>
      <c r="I100" s="131">
        <f>SUM(F100:H100)</f>
        <v>757</v>
      </c>
      <c r="J100" s="131"/>
      <c r="K100" s="31">
        <v>21607</v>
      </c>
    </row>
    <row r="101" spans="1:11" hidden="1" x14ac:dyDescent="0.25">
      <c r="A101" s="7"/>
      <c r="B101" s="3"/>
      <c r="C101" s="3"/>
      <c r="D101" s="3"/>
      <c r="E101" s="3"/>
      <c r="F101" s="3"/>
      <c r="G101" s="3"/>
      <c r="H101" s="3"/>
      <c r="I101" s="132"/>
      <c r="J101" s="132"/>
      <c r="K101" s="12"/>
    </row>
    <row r="102" spans="1:11" ht="13.8" hidden="1" thickBot="1" x14ac:dyDescent="0.3">
      <c r="A102" s="8" t="s">
        <v>12</v>
      </c>
      <c r="B102" s="9">
        <f t="shared" ref="B102:H102" si="6">SUM(B96:B101)</f>
        <v>62</v>
      </c>
      <c r="C102" s="10">
        <f t="shared" si="6"/>
        <v>6248.5</v>
      </c>
      <c r="D102" s="10">
        <f t="shared" si="6"/>
        <v>101443</v>
      </c>
      <c r="E102" s="10">
        <f t="shared" si="6"/>
        <v>202410.30650189801</v>
      </c>
      <c r="F102" s="13">
        <f t="shared" si="6"/>
        <v>453.3</v>
      </c>
      <c r="G102" s="9">
        <f t="shared" si="6"/>
        <v>377.4</v>
      </c>
      <c r="H102" s="10">
        <f t="shared" si="6"/>
        <v>7292.9</v>
      </c>
      <c r="I102" s="140">
        <f>SUM(I96:J101)</f>
        <v>8123.6</v>
      </c>
      <c r="J102" s="141"/>
      <c r="K102" s="17">
        <f>SUM(K96:K101)</f>
        <v>190312.6</v>
      </c>
    </row>
    <row r="103" spans="1:11" hidden="1" x14ac:dyDescent="0.25"/>
    <row r="104" spans="1:11" hidden="1" x14ac:dyDescent="0.25">
      <c r="A104" s="37"/>
    </row>
    <row r="105" spans="1:11" hidden="1" x14ac:dyDescent="0.25">
      <c r="A105" s="28"/>
    </row>
    <row r="106" spans="1:11" hidden="1" x14ac:dyDescent="0.25">
      <c r="A106" s="28"/>
    </row>
    <row r="107" spans="1:11" ht="13.8" hidden="1" thickBot="1" x14ac:dyDescent="0.3">
      <c r="A107" s="37"/>
    </row>
    <row r="108" spans="1:11" ht="17.399999999999999" hidden="1" x14ac:dyDescent="0.25">
      <c r="A108" s="108" t="s">
        <v>37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10"/>
    </row>
    <row r="109" spans="1:11" hidden="1" x14ac:dyDescent="0.25">
      <c r="A109" s="125"/>
      <c r="B109" s="126"/>
      <c r="C109" s="126"/>
      <c r="D109" s="126"/>
      <c r="E109" s="126"/>
      <c r="F109" s="126"/>
      <c r="G109" s="126"/>
      <c r="H109" s="126"/>
      <c r="I109" s="126"/>
      <c r="J109" s="126"/>
      <c r="K109" s="127"/>
    </row>
    <row r="110" spans="1:11" ht="39.6" hidden="1" x14ac:dyDescent="0.25">
      <c r="A110" s="114" t="s">
        <v>0</v>
      </c>
      <c r="B110" s="34" t="s">
        <v>1</v>
      </c>
      <c r="C110" s="34" t="s">
        <v>2</v>
      </c>
      <c r="D110" s="1" t="s">
        <v>3</v>
      </c>
      <c r="E110" s="1" t="s">
        <v>4</v>
      </c>
      <c r="F110" s="1" t="s">
        <v>38</v>
      </c>
      <c r="G110" s="1" t="s">
        <v>17</v>
      </c>
      <c r="H110" s="1" t="s">
        <v>18</v>
      </c>
      <c r="I110" s="128" t="s">
        <v>5</v>
      </c>
      <c r="J110" s="128"/>
      <c r="K110" s="33" t="s">
        <v>6</v>
      </c>
    </row>
    <row r="111" spans="1:11" ht="13.5" hidden="1" customHeight="1" x14ac:dyDescent="0.25">
      <c r="A111" s="115"/>
      <c r="B111" s="129" t="s">
        <v>19</v>
      </c>
      <c r="C111" s="129" t="s">
        <v>7</v>
      </c>
      <c r="D111" s="2" t="s">
        <v>8</v>
      </c>
      <c r="E111" s="129" t="s">
        <v>8</v>
      </c>
      <c r="F111" s="129" t="s">
        <v>8</v>
      </c>
      <c r="G111" s="129" t="s">
        <v>8</v>
      </c>
      <c r="H111" s="129" t="s">
        <v>8</v>
      </c>
      <c r="I111" s="135" t="s">
        <v>8</v>
      </c>
      <c r="J111" s="135"/>
      <c r="K111" s="137" t="s">
        <v>8</v>
      </c>
    </row>
    <row r="112" spans="1:11" ht="13.8" hidden="1" thickBot="1" x14ac:dyDescent="0.3">
      <c r="A112" s="116"/>
      <c r="B112" s="130"/>
      <c r="C112" s="130"/>
      <c r="D112" s="32" t="s">
        <v>9</v>
      </c>
      <c r="E112" s="130"/>
      <c r="F112" s="130"/>
      <c r="G112" s="130"/>
      <c r="H112" s="130"/>
      <c r="I112" s="136"/>
      <c r="J112" s="136"/>
      <c r="K112" s="138"/>
    </row>
    <row r="113" spans="1:11" hidden="1" x14ac:dyDescent="0.25">
      <c r="A113" s="30" t="str">
        <f>A96</f>
        <v>Europe</v>
      </c>
      <c r="B113" s="6">
        <v>37</v>
      </c>
      <c r="C113" s="14">
        <v>4223.6000000000004</v>
      </c>
      <c r="D113" s="14">
        <v>-128587</v>
      </c>
      <c r="E113" s="14">
        <v>161708</v>
      </c>
      <c r="F113" s="6">
        <v>246</v>
      </c>
      <c r="G113" s="6">
        <v>793</v>
      </c>
      <c r="H113" s="14">
        <v>2903</v>
      </c>
      <c r="I113" s="131">
        <f>SUM(F113:H113)</f>
        <v>3942</v>
      </c>
      <c r="J113" s="131"/>
      <c r="K113" s="31">
        <v>43293</v>
      </c>
    </row>
    <row r="114" spans="1:11" ht="26.4" hidden="1" x14ac:dyDescent="0.25">
      <c r="A114" s="30" t="str">
        <f>A97</f>
        <v>United States of America                + Canada + Mexico</v>
      </c>
      <c r="B114" s="35">
        <f>4+2</f>
        <v>6</v>
      </c>
      <c r="C114" s="14">
        <f>436.8+120</f>
        <v>556.79999999999995</v>
      </c>
      <c r="D114" s="4">
        <f>10372+0</f>
        <v>10372</v>
      </c>
      <c r="E114" s="22">
        <f>-1204+4186</f>
        <v>2982</v>
      </c>
      <c r="F114" s="35">
        <f>8.2+32</f>
        <v>40.200000000000003</v>
      </c>
      <c r="G114" s="21">
        <f>12.4+8</f>
        <v>20.399999999999999</v>
      </c>
      <c r="H114" s="22">
        <f>469+504</f>
        <v>973</v>
      </c>
      <c r="I114" s="139">
        <f>SUM(F114:H114)</f>
        <v>1033.5999999999999</v>
      </c>
      <c r="J114" s="139"/>
      <c r="K114" s="16">
        <f>3355+2828</f>
        <v>6183</v>
      </c>
    </row>
    <row r="115" spans="1:11" hidden="1" x14ac:dyDescent="0.25">
      <c r="A115" s="30" t="str">
        <f>A98</f>
        <v>India</v>
      </c>
      <c r="B115" s="35">
        <v>7</v>
      </c>
      <c r="C115" s="35">
        <v>188</v>
      </c>
      <c r="D115" s="4">
        <v>4950</v>
      </c>
      <c r="E115" s="22">
        <v>4600</v>
      </c>
      <c r="F115" s="35">
        <v>25</v>
      </c>
      <c r="G115" s="35">
        <v>0</v>
      </c>
      <c r="H115" s="22">
        <v>151</v>
      </c>
      <c r="I115" s="139">
        <f>SUM(F115:H115)</f>
        <v>176</v>
      </c>
      <c r="J115" s="139"/>
      <c r="K115" s="36">
        <v>442</v>
      </c>
    </row>
    <row r="116" spans="1:11" ht="26.4" hidden="1" x14ac:dyDescent="0.25">
      <c r="A116" s="30" t="s">
        <v>39</v>
      </c>
      <c r="B116" s="3">
        <v>7</v>
      </c>
      <c r="C116" s="21">
        <v>335.2</v>
      </c>
      <c r="D116" s="4">
        <v>-99417</v>
      </c>
      <c r="E116" s="22">
        <v>12951</v>
      </c>
      <c r="F116" s="4">
        <v>34.6</v>
      </c>
      <c r="G116" s="21">
        <v>11.4</v>
      </c>
      <c r="H116" s="22">
        <v>1351.6</v>
      </c>
      <c r="I116" s="139">
        <f>SUM(F116:H116)</f>
        <v>1397.6</v>
      </c>
      <c r="J116" s="139"/>
      <c r="K116" s="16">
        <v>4206.2</v>
      </c>
    </row>
    <row r="117" spans="1:11" hidden="1" x14ac:dyDescent="0.25">
      <c r="A117" s="30" t="str">
        <f>A100</f>
        <v>Russia</v>
      </c>
      <c r="B117" s="6">
        <v>3</v>
      </c>
      <c r="C117" s="14">
        <v>402</v>
      </c>
      <c r="D117" s="14">
        <v>31579</v>
      </c>
      <c r="E117" s="14">
        <v>25040</v>
      </c>
      <c r="F117" s="15">
        <v>62.2</v>
      </c>
      <c r="G117" s="21">
        <v>13.5</v>
      </c>
      <c r="H117" s="14">
        <v>320</v>
      </c>
      <c r="I117" s="131">
        <f>SUM(F117:H117)</f>
        <v>395.7</v>
      </c>
      <c r="J117" s="131"/>
      <c r="K117" s="31">
        <v>18658</v>
      </c>
    </row>
    <row r="118" spans="1:11" hidden="1" x14ac:dyDescent="0.25">
      <c r="A118" s="7"/>
      <c r="B118" s="3"/>
      <c r="C118" s="3"/>
      <c r="D118" s="3"/>
      <c r="E118" s="3"/>
      <c r="F118" s="3"/>
      <c r="G118" s="3"/>
      <c r="H118" s="3"/>
      <c r="I118" s="132"/>
      <c r="J118" s="132"/>
      <c r="K118" s="12"/>
    </row>
    <row r="119" spans="1:11" ht="13.8" hidden="1" thickBot="1" x14ac:dyDescent="0.3">
      <c r="A119" s="8" t="s">
        <v>12</v>
      </c>
      <c r="B119" s="9">
        <f t="shared" ref="B119:H119" si="7">SUM(B113:B118)</f>
        <v>60</v>
      </c>
      <c r="C119" s="10">
        <f t="shared" si="7"/>
        <v>5705.6</v>
      </c>
      <c r="D119" s="10">
        <f t="shared" si="7"/>
        <v>-181103</v>
      </c>
      <c r="E119" s="10">
        <f t="shared" si="7"/>
        <v>207281</v>
      </c>
      <c r="F119" s="13">
        <f t="shared" si="7"/>
        <v>408</v>
      </c>
      <c r="G119" s="9">
        <f t="shared" si="7"/>
        <v>838.3</v>
      </c>
      <c r="H119" s="10">
        <f t="shared" si="7"/>
        <v>5698.6</v>
      </c>
      <c r="I119" s="133">
        <f>SUM(I113:J118)</f>
        <v>6944.9000000000005</v>
      </c>
      <c r="J119" s="134"/>
      <c r="K119" s="17">
        <f>SUM(K113:K118)</f>
        <v>72782.2</v>
      </c>
    </row>
    <row r="120" spans="1:11" hidden="1" x14ac:dyDescent="0.25"/>
    <row r="121" spans="1:11" hidden="1" x14ac:dyDescent="0.25">
      <c r="A121" s="28" t="s">
        <v>40</v>
      </c>
    </row>
    <row r="122" spans="1:11" hidden="1" x14ac:dyDescent="0.25"/>
    <row r="123" spans="1:11" hidden="1" x14ac:dyDescent="0.25"/>
    <row r="124" spans="1:11" ht="13.8" hidden="1" thickBot="1" x14ac:dyDescent="0.3"/>
    <row r="125" spans="1:11" ht="17.399999999999999" hidden="1" x14ac:dyDescent="0.25">
      <c r="A125" s="108" t="s">
        <v>41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10"/>
    </row>
    <row r="126" spans="1:11" hidden="1" x14ac:dyDescent="0.25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7"/>
    </row>
    <row r="127" spans="1:11" ht="39.6" hidden="1" x14ac:dyDescent="0.25">
      <c r="A127" s="114" t="s">
        <v>0</v>
      </c>
      <c r="B127" s="34" t="s">
        <v>1</v>
      </c>
      <c r="C127" s="34" t="s">
        <v>2</v>
      </c>
      <c r="D127" s="1" t="s">
        <v>3</v>
      </c>
      <c r="E127" s="1" t="s">
        <v>4</v>
      </c>
      <c r="F127" s="1" t="s">
        <v>38</v>
      </c>
      <c r="G127" s="1" t="s">
        <v>17</v>
      </c>
      <c r="H127" s="1" t="s">
        <v>18</v>
      </c>
      <c r="I127" s="128" t="s">
        <v>5</v>
      </c>
      <c r="J127" s="128"/>
      <c r="K127" s="33" t="s">
        <v>6</v>
      </c>
    </row>
    <row r="128" spans="1:11" ht="13.5" hidden="1" customHeight="1" x14ac:dyDescent="0.25">
      <c r="A128" s="115"/>
      <c r="B128" s="129" t="s">
        <v>19</v>
      </c>
      <c r="C128" s="129" t="s">
        <v>7</v>
      </c>
      <c r="D128" s="2" t="s">
        <v>8</v>
      </c>
      <c r="E128" s="129" t="s">
        <v>8</v>
      </c>
      <c r="F128" s="129" t="s">
        <v>8</v>
      </c>
      <c r="G128" s="129" t="s">
        <v>8</v>
      </c>
      <c r="H128" s="129" t="s">
        <v>8</v>
      </c>
      <c r="I128" s="135" t="s">
        <v>8</v>
      </c>
      <c r="J128" s="135"/>
      <c r="K128" s="137" t="s">
        <v>8</v>
      </c>
    </row>
    <row r="129" spans="1:11" ht="13.8" hidden="1" thickBot="1" x14ac:dyDescent="0.3">
      <c r="A129" s="116"/>
      <c r="B129" s="130"/>
      <c r="C129" s="130"/>
      <c r="D129" s="32" t="s">
        <v>9</v>
      </c>
      <c r="E129" s="130"/>
      <c r="F129" s="130"/>
      <c r="G129" s="130"/>
      <c r="H129" s="130"/>
      <c r="I129" s="136"/>
      <c r="J129" s="136"/>
      <c r="K129" s="138"/>
    </row>
    <row r="130" spans="1:11" hidden="1" x14ac:dyDescent="0.25">
      <c r="A130" s="30" t="str">
        <f>A113</f>
        <v>Europe</v>
      </c>
      <c r="B130" s="6">
        <v>34</v>
      </c>
      <c r="C130" s="14">
        <v>3966.3</v>
      </c>
      <c r="D130" s="14">
        <v>-127027.99999999999</v>
      </c>
      <c r="E130" s="14">
        <v>14884</v>
      </c>
      <c r="F130" s="6">
        <v>292</v>
      </c>
      <c r="G130" s="6">
        <v>589</v>
      </c>
      <c r="H130" s="14">
        <v>2606</v>
      </c>
      <c r="I130" s="131">
        <f>SUM(F130:H130)</f>
        <v>3487</v>
      </c>
      <c r="J130" s="131"/>
      <c r="K130" s="31">
        <v>38319</v>
      </c>
    </row>
    <row r="131" spans="1:11" ht="26.4" hidden="1" x14ac:dyDescent="0.25">
      <c r="A131" s="30" t="str">
        <f>A114</f>
        <v>United States of America                + Canada + Mexico</v>
      </c>
      <c r="B131" s="35">
        <v>6</v>
      </c>
      <c r="C131" s="14">
        <v>613.5</v>
      </c>
      <c r="D131" s="4">
        <v>-17029</v>
      </c>
      <c r="E131" s="22">
        <v>346.49</v>
      </c>
      <c r="F131" s="42">
        <v>44.4</v>
      </c>
      <c r="G131" s="21">
        <v>24</v>
      </c>
      <c r="H131" s="22">
        <v>1113</v>
      </c>
      <c r="I131" s="139">
        <f>SUM(F131:H131)</f>
        <v>1181.4000000000001</v>
      </c>
      <c r="J131" s="139"/>
      <c r="K131" s="43">
        <v>6077</v>
      </c>
    </row>
    <row r="132" spans="1:11" hidden="1" x14ac:dyDescent="0.25">
      <c r="A132" s="30" t="str">
        <f>A115</f>
        <v>India</v>
      </c>
      <c r="B132" s="35">
        <v>7</v>
      </c>
      <c r="C132" s="35">
        <v>188</v>
      </c>
      <c r="D132" s="4">
        <v>994.29</v>
      </c>
      <c r="E132" s="22">
        <v>2803.7930000000006</v>
      </c>
      <c r="F132" s="35">
        <v>8</v>
      </c>
      <c r="G132" s="35">
        <v>0</v>
      </c>
      <c r="H132" s="22">
        <v>111.43777</v>
      </c>
      <c r="I132" s="139">
        <f>SUM(F132:H132)</f>
        <v>119.43777</v>
      </c>
      <c r="J132" s="139"/>
      <c r="K132" s="36">
        <v>541</v>
      </c>
    </row>
    <row r="133" spans="1:11" ht="26.4" hidden="1" x14ac:dyDescent="0.25">
      <c r="A133" s="30" t="str">
        <f>A99</f>
        <v>Brazil + Argentina (1 plant) + Uruguay (1 plant)</v>
      </c>
      <c r="B133" s="35">
        <v>7</v>
      </c>
      <c r="C133" s="42">
        <v>318</v>
      </c>
      <c r="D133" s="22">
        <v>24078</v>
      </c>
      <c r="E133" s="22">
        <v>16020</v>
      </c>
      <c r="F133" s="22">
        <v>28.8</v>
      </c>
      <c r="G133" s="42">
        <v>15.5</v>
      </c>
      <c r="H133" s="22">
        <v>1488.6</v>
      </c>
      <c r="I133" s="139">
        <f>SUM(F133:H133)</f>
        <v>1532.8999999999999</v>
      </c>
      <c r="J133" s="139"/>
      <c r="K133" s="36">
        <v>3344.3</v>
      </c>
    </row>
    <row r="134" spans="1:11" hidden="1" x14ac:dyDescent="0.25">
      <c r="A134" s="30" t="str">
        <f>A117</f>
        <v>Russia</v>
      </c>
      <c r="B134" s="6">
        <v>3</v>
      </c>
      <c r="C134" s="14">
        <v>402</v>
      </c>
      <c r="D134" s="14">
        <v>35358</v>
      </c>
      <c r="E134" s="14">
        <v>27814</v>
      </c>
      <c r="F134" s="15">
        <v>37</v>
      </c>
      <c r="G134" s="21">
        <v>30</v>
      </c>
      <c r="H134" s="14">
        <v>333</v>
      </c>
      <c r="I134" s="131">
        <f>SUM(F134:H134)</f>
        <v>400</v>
      </c>
      <c r="J134" s="131"/>
      <c r="K134" s="31">
        <v>22419</v>
      </c>
    </row>
    <row r="135" spans="1:11" hidden="1" x14ac:dyDescent="0.25">
      <c r="A135" s="7"/>
      <c r="B135" s="3"/>
      <c r="C135" s="3"/>
      <c r="D135" s="3"/>
      <c r="E135" s="3"/>
      <c r="F135" s="3"/>
      <c r="G135" s="3"/>
      <c r="H135" s="3"/>
      <c r="I135" s="132"/>
      <c r="J135" s="132"/>
      <c r="K135" s="12"/>
    </row>
    <row r="136" spans="1:11" ht="13.8" hidden="1" thickBot="1" x14ac:dyDescent="0.3">
      <c r="A136" s="8" t="s">
        <v>12</v>
      </c>
      <c r="B136" s="9">
        <f t="shared" ref="B136:H136" si="8">SUM(B130:B135)</f>
        <v>57</v>
      </c>
      <c r="C136" s="10">
        <f t="shared" si="8"/>
        <v>5487.8</v>
      </c>
      <c r="D136" s="10">
        <f t="shared" si="8"/>
        <v>-83626.709999999992</v>
      </c>
      <c r="E136" s="10">
        <f t="shared" si="8"/>
        <v>61868.282999999996</v>
      </c>
      <c r="F136" s="13">
        <f t="shared" si="8"/>
        <v>410.2</v>
      </c>
      <c r="G136" s="9">
        <f t="shared" si="8"/>
        <v>658.5</v>
      </c>
      <c r="H136" s="10">
        <f t="shared" si="8"/>
        <v>5652.0377699999999</v>
      </c>
      <c r="I136" s="133">
        <f>SUM(I130:J135)</f>
        <v>6720.7377699999997</v>
      </c>
      <c r="J136" s="134"/>
      <c r="K136" s="17">
        <f>SUM(K130:K135)</f>
        <v>70700.3</v>
      </c>
    </row>
    <row r="137" spans="1:11" hidden="1" x14ac:dyDescent="0.25"/>
    <row r="138" spans="1:11" hidden="1" x14ac:dyDescent="0.25"/>
    <row r="139" spans="1:11" hidden="1" x14ac:dyDescent="0.25"/>
    <row r="140" spans="1:11" hidden="1" x14ac:dyDescent="0.25"/>
    <row r="141" spans="1:11" ht="13.8" hidden="1" thickBot="1" x14ac:dyDescent="0.3"/>
    <row r="142" spans="1:11" ht="17.399999999999999" hidden="1" x14ac:dyDescent="0.25">
      <c r="A142" s="108" t="s">
        <v>43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10"/>
    </row>
    <row r="143" spans="1:11" hidden="1" x14ac:dyDescent="0.25">
      <c r="A143" s="125"/>
      <c r="B143" s="126"/>
      <c r="C143" s="126"/>
      <c r="D143" s="126"/>
      <c r="E143" s="126"/>
      <c r="F143" s="126"/>
      <c r="G143" s="126"/>
      <c r="H143" s="126"/>
      <c r="I143" s="126"/>
      <c r="J143" s="126"/>
      <c r="K143" s="127"/>
    </row>
    <row r="144" spans="1:11" ht="39.6" hidden="1" x14ac:dyDescent="0.25">
      <c r="A144" s="114" t="s">
        <v>0</v>
      </c>
      <c r="B144" s="34" t="s">
        <v>1</v>
      </c>
      <c r="C144" s="34" t="s">
        <v>2</v>
      </c>
      <c r="D144" s="1" t="s">
        <v>3</v>
      </c>
      <c r="E144" s="1" t="s">
        <v>4</v>
      </c>
      <c r="F144" s="1" t="s">
        <v>38</v>
      </c>
      <c r="G144" s="1" t="s">
        <v>17</v>
      </c>
      <c r="H144" s="1" t="s">
        <v>18</v>
      </c>
      <c r="I144" s="128" t="s">
        <v>5</v>
      </c>
      <c r="J144" s="128"/>
      <c r="K144" s="33" t="s">
        <v>6</v>
      </c>
    </row>
    <row r="145" spans="1:11" ht="13.5" hidden="1" customHeight="1" x14ac:dyDescent="0.25">
      <c r="A145" s="115"/>
      <c r="B145" s="129" t="s">
        <v>19</v>
      </c>
      <c r="C145" s="129" t="s">
        <v>7</v>
      </c>
      <c r="D145" s="2" t="s">
        <v>8</v>
      </c>
      <c r="E145" s="129" t="s">
        <v>8</v>
      </c>
      <c r="F145" s="129" t="s">
        <v>8</v>
      </c>
      <c r="G145" s="129" t="s">
        <v>8</v>
      </c>
      <c r="H145" s="129" t="s">
        <v>8</v>
      </c>
      <c r="I145" s="135" t="s">
        <v>8</v>
      </c>
      <c r="J145" s="135"/>
      <c r="K145" s="137" t="s">
        <v>8</v>
      </c>
    </row>
    <row r="146" spans="1:11" ht="13.8" hidden="1" thickBot="1" x14ac:dyDescent="0.3">
      <c r="A146" s="116"/>
      <c r="B146" s="130"/>
      <c r="C146" s="130"/>
      <c r="D146" s="32" t="s">
        <v>9</v>
      </c>
      <c r="E146" s="130"/>
      <c r="F146" s="130"/>
      <c r="G146" s="130"/>
      <c r="H146" s="130"/>
      <c r="I146" s="136"/>
      <c r="J146" s="136"/>
      <c r="K146" s="138"/>
    </row>
    <row r="147" spans="1:11" hidden="1" x14ac:dyDescent="0.25">
      <c r="A147" s="30" t="str">
        <f>A130</f>
        <v>Europe</v>
      </c>
      <c r="B147" s="6">
        <v>34</v>
      </c>
      <c r="C147" s="14">
        <v>3667.8</v>
      </c>
      <c r="D147" s="14">
        <v>-50918</v>
      </c>
      <c r="E147" s="14">
        <v>86501</v>
      </c>
      <c r="F147" s="6">
        <v>221</v>
      </c>
      <c r="G147" s="6">
        <v>331</v>
      </c>
      <c r="H147" s="14">
        <v>2114</v>
      </c>
      <c r="I147" s="131">
        <f>SUM(F147:H147)</f>
        <v>2666</v>
      </c>
      <c r="J147" s="131"/>
      <c r="K147" s="47">
        <v>33655</v>
      </c>
    </row>
    <row r="148" spans="1:11" ht="26.4" hidden="1" x14ac:dyDescent="0.25">
      <c r="A148" s="30" t="str">
        <f>A131</f>
        <v>United States of America                + Canada + Mexico</v>
      </c>
      <c r="B148" s="35">
        <v>4</v>
      </c>
      <c r="C148" s="45">
        <v>380</v>
      </c>
      <c r="D148" s="22">
        <v>10110</v>
      </c>
      <c r="E148" s="22">
        <v>5664</v>
      </c>
      <c r="F148" s="42">
        <v>67</v>
      </c>
      <c r="G148" s="42">
        <v>24</v>
      </c>
      <c r="H148" s="22">
        <v>997</v>
      </c>
      <c r="I148" s="139">
        <f>SUM(F148:H148)</f>
        <v>1088</v>
      </c>
      <c r="J148" s="139"/>
      <c r="K148" s="16">
        <v>3522</v>
      </c>
    </row>
    <row r="149" spans="1:11" hidden="1" x14ac:dyDescent="0.25">
      <c r="A149" s="30" t="str">
        <f>A132</f>
        <v>India</v>
      </c>
      <c r="B149" s="35">
        <v>3</v>
      </c>
      <c r="C149" s="35">
        <v>98</v>
      </c>
      <c r="D149" s="22">
        <v>587</v>
      </c>
      <c r="E149" s="22">
        <v>1872</v>
      </c>
      <c r="F149" s="35">
        <v>6</v>
      </c>
      <c r="G149" s="35">
        <v>0</v>
      </c>
      <c r="H149" s="22">
        <v>49</v>
      </c>
      <c r="I149" s="139">
        <f>SUM(F149:H149)</f>
        <v>55</v>
      </c>
      <c r="J149" s="139"/>
      <c r="K149" s="36">
        <v>98</v>
      </c>
    </row>
    <row r="150" spans="1:11" ht="26.4" hidden="1" x14ac:dyDescent="0.25">
      <c r="A150" s="30" t="str">
        <f>A116</f>
        <v>Brazil * (5) + Argentina (1 plant) + Uruguay (1 plant)</v>
      </c>
      <c r="B150" s="35">
        <v>6</v>
      </c>
      <c r="C150" s="42">
        <v>321</v>
      </c>
      <c r="D150" s="22">
        <v>12505.2</v>
      </c>
      <c r="E150" s="22">
        <v>25695</v>
      </c>
      <c r="F150" s="22">
        <v>35.9</v>
      </c>
      <c r="G150" s="42">
        <v>9.6999999999999993</v>
      </c>
      <c r="H150" s="22">
        <v>1856.1</v>
      </c>
      <c r="I150" s="139">
        <f>SUM(F150:H150)</f>
        <v>1901.6999999999998</v>
      </c>
      <c r="J150" s="139"/>
      <c r="K150" s="16">
        <v>3562.2</v>
      </c>
    </row>
    <row r="151" spans="1:11" hidden="1" x14ac:dyDescent="0.25">
      <c r="A151" s="30" t="str">
        <f>A134</f>
        <v>Russia</v>
      </c>
      <c r="B151" s="44">
        <v>3</v>
      </c>
      <c r="C151" s="45">
        <v>414</v>
      </c>
      <c r="D151" s="45">
        <v>68275.899999999994</v>
      </c>
      <c r="E151" s="45">
        <v>62741.2</v>
      </c>
      <c r="F151" s="46">
        <v>76.739999999999995</v>
      </c>
      <c r="G151" s="42">
        <v>46.22</v>
      </c>
      <c r="H151" s="45">
        <v>359.62</v>
      </c>
      <c r="I151" s="131">
        <f>SUM(F151:H151)</f>
        <v>482.58</v>
      </c>
      <c r="J151" s="131"/>
      <c r="K151" s="31">
        <v>36766.199999999997</v>
      </c>
    </row>
    <row r="152" spans="1:11" hidden="1" x14ac:dyDescent="0.25">
      <c r="A152" s="7"/>
      <c r="B152" s="3"/>
      <c r="C152" s="3"/>
      <c r="D152" s="3"/>
      <c r="E152" s="3"/>
      <c r="F152" s="3"/>
      <c r="G152" s="3"/>
      <c r="H152" s="3"/>
      <c r="I152" s="132"/>
      <c r="J152" s="132"/>
      <c r="K152" s="12"/>
    </row>
    <row r="153" spans="1:11" ht="13.8" hidden="1" thickBot="1" x14ac:dyDescent="0.3">
      <c r="A153" s="8" t="s">
        <v>12</v>
      </c>
      <c r="B153" s="9">
        <f t="shared" ref="B153:H153" si="9">SUM(B147:B152)</f>
        <v>50</v>
      </c>
      <c r="C153" s="10">
        <f t="shared" si="9"/>
        <v>4880.8</v>
      </c>
      <c r="D153" s="10">
        <f t="shared" si="9"/>
        <v>40560.099999999991</v>
      </c>
      <c r="E153" s="10">
        <f t="shared" si="9"/>
        <v>182473.2</v>
      </c>
      <c r="F153" s="13">
        <f t="shared" si="9"/>
        <v>406.64</v>
      </c>
      <c r="G153" s="9">
        <f t="shared" si="9"/>
        <v>410.91999999999996</v>
      </c>
      <c r="H153" s="10">
        <f t="shared" si="9"/>
        <v>5375.72</v>
      </c>
      <c r="I153" s="133">
        <f>SUM(I147:J152)</f>
        <v>6193.28</v>
      </c>
      <c r="J153" s="134"/>
      <c r="K153" s="17">
        <f>SUM(K147:K152)</f>
        <v>77603.399999999994</v>
      </c>
    </row>
    <row r="154" spans="1:11" hidden="1" x14ac:dyDescent="0.25"/>
    <row r="158" spans="1:11" ht="13.8" thickBot="1" x14ac:dyDescent="0.3"/>
    <row r="159" spans="1:11" ht="17.399999999999999" x14ac:dyDescent="0.25">
      <c r="A159" s="108" t="s">
        <v>48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10"/>
    </row>
    <row r="160" spans="1:11" ht="12.75" customHeight="1" x14ac:dyDescent="0.25">
      <c r="A160" s="11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3"/>
    </row>
    <row r="161" spans="1:13" ht="39.6" x14ac:dyDescent="0.25">
      <c r="A161" s="114" t="s">
        <v>0</v>
      </c>
      <c r="B161" s="34" t="s">
        <v>1</v>
      </c>
      <c r="C161" s="34" t="s">
        <v>2</v>
      </c>
      <c r="D161" s="80" t="s">
        <v>3</v>
      </c>
      <c r="E161" s="80" t="s">
        <v>4</v>
      </c>
      <c r="F161" s="80" t="s">
        <v>38</v>
      </c>
      <c r="G161" s="80" t="s">
        <v>17</v>
      </c>
      <c r="H161" s="80" t="s">
        <v>18</v>
      </c>
      <c r="I161" s="102" t="s">
        <v>5</v>
      </c>
      <c r="J161" s="103"/>
      <c r="K161" s="33" t="s">
        <v>6</v>
      </c>
    </row>
    <row r="162" spans="1:13" ht="13.5" customHeight="1" x14ac:dyDescent="0.25">
      <c r="A162" s="115"/>
      <c r="B162" s="117" t="s">
        <v>19</v>
      </c>
      <c r="C162" s="117" t="s">
        <v>7</v>
      </c>
      <c r="D162" s="81" t="s">
        <v>8</v>
      </c>
      <c r="E162" s="117" t="s">
        <v>8</v>
      </c>
      <c r="F162" s="117" t="s">
        <v>8</v>
      </c>
      <c r="G162" s="117" t="s">
        <v>8</v>
      </c>
      <c r="H162" s="117" t="s">
        <v>8</v>
      </c>
      <c r="I162" s="119" t="s">
        <v>8</v>
      </c>
      <c r="J162" s="120"/>
      <c r="K162" s="123" t="s">
        <v>8</v>
      </c>
    </row>
    <row r="163" spans="1:13" ht="13.8" thickBot="1" x14ac:dyDescent="0.3">
      <c r="A163" s="116"/>
      <c r="B163" s="118"/>
      <c r="C163" s="118"/>
      <c r="D163" s="79" t="s">
        <v>9</v>
      </c>
      <c r="E163" s="118"/>
      <c r="F163" s="118"/>
      <c r="G163" s="118"/>
      <c r="H163" s="118"/>
      <c r="I163" s="121"/>
      <c r="J163" s="122"/>
      <c r="K163" s="124"/>
    </row>
    <row r="164" spans="1:13" x14ac:dyDescent="0.25">
      <c r="A164" s="30" t="s">
        <v>10</v>
      </c>
      <c r="B164" s="58">
        <v>25</v>
      </c>
      <c r="C164" s="59">
        <v>2486.1999999999998</v>
      </c>
      <c r="D164" s="59">
        <v>51620</v>
      </c>
      <c r="E164" s="59">
        <v>17230</v>
      </c>
      <c r="F164" s="60">
        <v>136.69999999999999</v>
      </c>
      <c r="G164" s="58">
        <v>89.5</v>
      </c>
      <c r="H164" s="59">
        <v>1469.2</v>
      </c>
      <c r="I164" s="139">
        <f>SUM(F164:H164)</f>
        <v>1695.4</v>
      </c>
      <c r="J164" s="139"/>
      <c r="K164" s="65">
        <v>48443</v>
      </c>
    </row>
    <row r="165" spans="1:13" ht="26.4" x14ac:dyDescent="0.25">
      <c r="A165" s="30" t="s">
        <v>42</v>
      </c>
      <c r="B165" s="64">
        <f>2+2</f>
        <v>4</v>
      </c>
      <c r="C165" s="63">
        <f>73.3735+120</f>
        <v>193.37350000000001</v>
      </c>
      <c r="D165" s="67">
        <v>3002</v>
      </c>
      <c r="E165" s="67">
        <f>6644.02+9103</f>
        <v>15747.02</v>
      </c>
      <c r="F165" s="67">
        <f>4.4+60</f>
        <v>64.400000000000006</v>
      </c>
      <c r="G165" s="67">
        <f>3.302+40</f>
        <v>43.302</v>
      </c>
      <c r="H165" s="67">
        <f>66.1+1215</f>
        <v>1281.0999999999999</v>
      </c>
      <c r="I165" s="143">
        <f>SUM(F165:H165)</f>
        <v>1388.8019999999999</v>
      </c>
      <c r="J165" s="143"/>
      <c r="K165" s="66">
        <f>572.2+3091</f>
        <v>3663.2</v>
      </c>
    </row>
    <row r="166" spans="1:13" x14ac:dyDescent="0.25">
      <c r="A166" s="30" t="s">
        <v>11</v>
      </c>
      <c r="B166" s="84">
        <v>0</v>
      </c>
      <c r="C166" s="84">
        <v>0</v>
      </c>
      <c r="D166" s="84">
        <v>0</v>
      </c>
      <c r="E166" s="84">
        <v>0</v>
      </c>
      <c r="F166" s="84">
        <v>0</v>
      </c>
      <c r="G166" s="84">
        <v>0</v>
      </c>
      <c r="H166" s="84">
        <v>0</v>
      </c>
      <c r="I166" s="142">
        <f>SUM(F166:H166)</f>
        <v>0</v>
      </c>
      <c r="J166" s="142"/>
      <c r="K166" s="83">
        <v>0</v>
      </c>
    </row>
    <row r="167" spans="1:13" ht="26.4" x14ac:dyDescent="0.25">
      <c r="A167" s="30" t="s">
        <v>15</v>
      </c>
      <c r="B167" s="63">
        <v>6</v>
      </c>
      <c r="C167" s="63">
        <v>341.9</v>
      </c>
      <c r="D167" s="67">
        <v>20286</v>
      </c>
      <c r="E167" s="67">
        <v>14432</v>
      </c>
      <c r="F167" s="67">
        <v>33.5</v>
      </c>
      <c r="G167" s="67">
        <v>14.4</v>
      </c>
      <c r="H167" s="67">
        <v>1843.9</v>
      </c>
      <c r="I167" s="100">
        <f>SUM(F167:H167)</f>
        <v>1891.8000000000002</v>
      </c>
      <c r="J167" s="101"/>
      <c r="K167" s="66">
        <v>2989</v>
      </c>
    </row>
    <row r="168" spans="1:13" x14ac:dyDescent="0.25">
      <c r="A168" s="30" t="s">
        <v>13</v>
      </c>
      <c r="B168" s="68">
        <v>3</v>
      </c>
      <c r="C168" s="69">
        <v>414</v>
      </c>
      <c r="D168" s="69">
        <v>23273</v>
      </c>
      <c r="E168" s="69">
        <v>20814</v>
      </c>
      <c r="F168" s="69">
        <v>93.8</v>
      </c>
      <c r="G168" s="69">
        <v>44.2</v>
      </c>
      <c r="H168" s="69">
        <v>470.9</v>
      </c>
      <c r="I168" s="104">
        <f>SUM(F168:H168)</f>
        <v>608.9</v>
      </c>
      <c r="J168" s="104"/>
      <c r="K168" s="70">
        <v>15433</v>
      </c>
    </row>
    <row r="169" spans="1:13" ht="13.8" thickBot="1" x14ac:dyDescent="0.3">
      <c r="A169" s="71"/>
      <c r="B169" s="77"/>
      <c r="C169" s="77"/>
      <c r="D169" s="77"/>
      <c r="E169" s="77"/>
      <c r="F169" s="77"/>
      <c r="G169" s="77"/>
      <c r="H169" s="77"/>
      <c r="I169" s="105"/>
      <c r="J169" s="105"/>
      <c r="K169" s="78"/>
    </row>
    <row r="170" spans="1:13" ht="14.4" thickTop="1" thickBot="1" x14ac:dyDescent="0.3">
      <c r="A170" s="72" t="s">
        <v>12</v>
      </c>
      <c r="B170" s="73">
        <f t="shared" ref="B170:H170" si="10">SUM(B164:B169)</f>
        <v>38</v>
      </c>
      <c r="C170" s="74">
        <f t="shared" si="10"/>
        <v>3435.4735000000001</v>
      </c>
      <c r="D170" s="74">
        <f t="shared" si="10"/>
        <v>98181</v>
      </c>
      <c r="E170" s="74">
        <f t="shared" si="10"/>
        <v>68223.02</v>
      </c>
      <c r="F170" s="74">
        <f t="shared" si="10"/>
        <v>328.4</v>
      </c>
      <c r="G170" s="74">
        <f t="shared" si="10"/>
        <v>191.40199999999999</v>
      </c>
      <c r="H170" s="74">
        <f t="shared" si="10"/>
        <v>5065.1000000000004</v>
      </c>
      <c r="I170" s="106">
        <f>SUM(I164:J169)</f>
        <v>5584.902</v>
      </c>
      <c r="J170" s="107"/>
      <c r="K170" s="75">
        <f>SUM(K164:K169)</f>
        <v>70528.2</v>
      </c>
    </row>
    <row r="171" spans="1:13" ht="13.8" thickTop="1" x14ac:dyDescent="0.25"/>
    <row r="174" spans="1:13" ht="13.8" thickBot="1" x14ac:dyDescent="0.3"/>
    <row r="175" spans="1:13" ht="17.399999999999999" x14ac:dyDescent="0.25">
      <c r="A175" s="108" t="s">
        <v>50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10"/>
    </row>
    <row r="176" spans="1:13" ht="13.8" thickBot="1" x14ac:dyDescent="0.3">
      <c r="A176" s="111"/>
      <c r="B176" s="112"/>
      <c r="C176" s="112"/>
      <c r="D176" s="112"/>
      <c r="E176" s="112"/>
      <c r="F176" s="112"/>
      <c r="G176" s="112"/>
      <c r="H176" s="112"/>
      <c r="I176" s="112"/>
      <c r="J176" s="112"/>
      <c r="K176" s="113"/>
      <c r="M176" s="62"/>
    </row>
    <row r="177" spans="1:16" ht="39.6" x14ac:dyDescent="0.25">
      <c r="A177" s="114" t="s">
        <v>0</v>
      </c>
      <c r="B177" s="34" t="s">
        <v>1</v>
      </c>
      <c r="C177" s="34" t="s">
        <v>2</v>
      </c>
      <c r="D177" s="48" t="s">
        <v>3</v>
      </c>
      <c r="E177" s="48" t="s">
        <v>4</v>
      </c>
      <c r="F177" s="48" t="s">
        <v>38</v>
      </c>
      <c r="G177" s="48" t="s">
        <v>17</v>
      </c>
      <c r="H177" s="48" t="s">
        <v>18</v>
      </c>
      <c r="I177" s="102" t="s">
        <v>5</v>
      </c>
      <c r="J177" s="103"/>
      <c r="K177" s="33" t="s">
        <v>6</v>
      </c>
      <c r="M177" s="88" t="s">
        <v>51</v>
      </c>
      <c r="N177" s="89"/>
      <c r="O177" s="90"/>
      <c r="P177" s="91"/>
    </row>
    <row r="178" spans="1:16" ht="12.75" customHeight="1" x14ac:dyDescent="0.25">
      <c r="A178" s="115"/>
      <c r="B178" s="117" t="s">
        <v>19</v>
      </c>
      <c r="C178" s="117" t="s">
        <v>7</v>
      </c>
      <c r="D178" s="49" t="s">
        <v>8</v>
      </c>
      <c r="E178" s="117" t="s">
        <v>8</v>
      </c>
      <c r="F178" s="117" t="s">
        <v>8</v>
      </c>
      <c r="G178" s="117" t="s">
        <v>8</v>
      </c>
      <c r="H178" s="117" t="s">
        <v>8</v>
      </c>
      <c r="I178" s="119" t="s">
        <v>8</v>
      </c>
      <c r="J178" s="120"/>
      <c r="K178" s="123" t="s">
        <v>8</v>
      </c>
      <c r="M178" s="92" t="s">
        <v>45</v>
      </c>
      <c r="N178" s="94" t="s">
        <v>49</v>
      </c>
      <c r="O178" s="96" t="s">
        <v>46</v>
      </c>
      <c r="P178" s="98" t="s">
        <v>47</v>
      </c>
    </row>
    <row r="179" spans="1:16" ht="18.600000000000001" customHeight="1" thickBot="1" x14ac:dyDescent="0.3">
      <c r="A179" s="116"/>
      <c r="B179" s="118"/>
      <c r="C179" s="118"/>
      <c r="D179" s="61" t="s">
        <v>9</v>
      </c>
      <c r="E179" s="118"/>
      <c r="F179" s="118"/>
      <c r="G179" s="118"/>
      <c r="H179" s="118"/>
      <c r="I179" s="121"/>
      <c r="J179" s="122"/>
      <c r="K179" s="124"/>
      <c r="M179" s="93"/>
      <c r="N179" s="95"/>
      <c r="O179" s="97"/>
      <c r="P179" s="99"/>
    </row>
    <row r="180" spans="1:16" x14ac:dyDescent="0.25">
      <c r="A180" s="30" t="s">
        <v>10</v>
      </c>
      <c r="B180" s="58">
        <v>21</v>
      </c>
      <c r="C180" s="59">
        <v>2052.5661743829542</v>
      </c>
      <c r="D180" s="59">
        <v>41360</v>
      </c>
      <c r="E180" s="59">
        <v>49841</v>
      </c>
      <c r="F180" s="60">
        <v>234.02336892527515</v>
      </c>
      <c r="G180" s="60">
        <v>80.170381531165404</v>
      </c>
      <c r="H180" s="59">
        <v>1081.0250181853798</v>
      </c>
      <c r="I180" s="100">
        <f>SUM(F180:H180)</f>
        <v>1395.2187686418204</v>
      </c>
      <c r="J180" s="101"/>
      <c r="K180" s="65">
        <v>43532</v>
      </c>
      <c r="M180" s="86" t="s">
        <v>52</v>
      </c>
      <c r="N180" s="51">
        <v>22</v>
      </c>
      <c r="O180" s="87" t="s">
        <v>53</v>
      </c>
      <c r="P180" s="52"/>
    </row>
    <row r="181" spans="1:16" ht="26.4" x14ac:dyDescent="0.25">
      <c r="A181" s="30" t="s">
        <v>42</v>
      </c>
      <c r="B181" s="64">
        <v>4</v>
      </c>
      <c r="C181" s="63">
        <v>239</v>
      </c>
      <c r="D181" s="67">
        <v>-30058</v>
      </c>
      <c r="E181" s="67">
        <v>17283</v>
      </c>
      <c r="F181" s="67">
        <v>209.47</v>
      </c>
      <c r="G181" s="67">
        <v>61.591000000000001</v>
      </c>
      <c r="H181" s="67">
        <v>627.5</v>
      </c>
      <c r="I181" s="100">
        <f>SUM(F181:H181)</f>
        <v>898.56099999999992</v>
      </c>
      <c r="J181" s="101"/>
      <c r="K181" s="66">
        <v>2865.2999999999997</v>
      </c>
      <c r="M181" s="53" t="s">
        <v>54</v>
      </c>
      <c r="N181" s="50">
        <v>277</v>
      </c>
      <c r="O181" s="82" t="s">
        <v>55</v>
      </c>
      <c r="P181" s="54"/>
    </row>
    <row r="182" spans="1:16" ht="26.4" x14ac:dyDescent="0.25">
      <c r="A182" s="30" t="s">
        <v>15</v>
      </c>
      <c r="B182" s="63">
        <v>6</v>
      </c>
      <c r="C182" s="63">
        <v>344.2</v>
      </c>
      <c r="D182" s="85">
        <v>18250</v>
      </c>
      <c r="E182" s="67">
        <v>15298.1</v>
      </c>
      <c r="F182" s="67">
        <v>43.3</v>
      </c>
      <c r="G182" s="85">
        <v>7.2</v>
      </c>
      <c r="H182" s="85">
        <v>1537.1</v>
      </c>
      <c r="I182" s="100">
        <f>SUM(F182:H182)</f>
        <v>1587.6</v>
      </c>
      <c r="J182" s="101"/>
      <c r="K182" s="66">
        <v>3356.2</v>
      </c>
      <c r="M182" s="53" t="s">
        <v>56</v>
      </c>
      <c r="N182" s="50">
        <v>27</v>
      </c>
      <c r="O182" s="50" t="s">
        <v>57</v>
      </c>
      <c r="P182" s="54"/>
    </row>
    <row r="183" spans="1:16" x14ac:dyDescent="0.25">
      <c r="A183" s="30" t="s">
        <v>13</v>
      </c>
      <c r="B183" s="68">
        <v>3</v>
      </c>
      <c r="C183" s="69">
        <v>414</v>
      </c>
      <c r="D183" s="69">
        <v>15754</v>
      </c>
      <c r="E183" s="69">
        <v>1203</v>
      </c>
      <c r="F183" s="69">
        <v>100</v>
      </c>
      <c r="G183" s="69">
        <v>44.6</v>
      </c>
      <c r="H183" s="69">
        <v>352.3</v>
      </c>
      <c r="I183" s="104">
        <v>496.9</v>
      </c>
      <c r="J183" s="104"/>
      <c r="K183" s="70">
        <v>6887</v>
      </c>
      <c r="M183" s="53"/>
      <c r="N183" s="50"/>
      <c r="O183" s="50"/>
      <c r="P183" s="54"/>
    </row>
    <row r="184" spans="1:16" ht="13.8" thickBot="1" x14ac:dyDescent="0.3">
      <c r="A184" s="71"/>
      <c r="B184" s="77"/>
      <c r="C184" s="77"/>
      <c r="D184" s="77"/>
      <c r="E184" s="77"/>
      <c r="F184" s="77"/>
      <c r="G184" s="77"/>
      <c r="H184" s="77"/>
      <c r="I184" s="105"/>
      <c r="J184" s="105"/>
      <c r="K184" s="78"/>
      <c r="M184" s="53"/>
      <c r="N184" s="50"/>
      <c r="O184" s="50"/>
      <c r="P184" s="54"/>
    </row>
    <row r="185" spans="1:16" ht="14.4" thickTop="1" thickBot="1" x14ac:dyDescent="0.3">
      <c r="A185" s="72" t="s">
        <v>12</v>
      </c>
      <c r="B185" s="73">
        <f t="shared" ref="B185:H185" si="11">SUM(B180:B184)</f>
        <v>34</v>
      </c>
      <c r="C185" s="74">
        <f t="shared" si="11"/>
        <v>3049.766174382954</v>
      </c>
      <c r="D185" s="74">
        <f t="shared" si="11"/>
        <v>45306</v>
      </c>
      <c r="E185" s="74">
        <f t="shared" si="11"/>
        <v>83625.100000000006</v>
      </c>
      <c r="F185" s="74">
        <f t="shared" si="11"/>
        <v>586.79336892527522</v>
      </c>
      <c r="G185" s="74">
        <f t="shared" si="11"/>
        <v>193.56138153116538</v>
      </c>
      <c r="H185" s="74">
        <f t="shared" si="11"/>
        <v>3597.9250181853799</v>
      </c>
      <c r="I185" s="106">
        <f>SUM(I180:J184)</f>
        <v>4378.2797686418198</v>
      </c>
      <c r="J185" s="107"/>
      <c r="K185" s="75">
        <f>SUM(K180:K184)</f>
        <v>56640.5</v>
      </c>
      <c r="M185" s="55"/>
      <c r="N185" s="56"/>
      <c r="O185" s="56"/>
      <c r="P185" s="57"/>
    </row>
    <row r="186" spans="1:16" ht="13.8" thickTop="1" x14ac:dyDescent="0.25"/>
    <row r="187" spans="1:16" x14ac:dyDescent="0.25">
      <c r="H187" s="62"/>
    </row>
    <row r="188" spans="1:16" x14ac:dyDescent="0.25">
      <c r="A188" s="37" t="s">
        <v>44</v>
      </c>
      <c r="D188" s="76"/>
      <c r="N188" s="76"/>
    </row>
  </sheetData>
  <mergeCells count="232">
    <mergeCell ref="I170:J170"/>
    <mergeCell ref="I169:J169"/>
    <mergeCell ref="I168:J168"/>
    <mergeCell ref="I167:J167"/>
    <mergeCell ref="I166:J166"/>
    <mergeCell ref="I165:J165"/>
    <mergeCell ref="I164:J164"/>
    <mergeCell ref="K162:K163"/>
    <mergeCell ref="I162:J163"/>
    <mergeCell ref="A159:K159"/>
    <mergeCell ref="I151:J151"/>
    <mergeCell ref="I152:J152"/>
    <mergeCell ref="I153:J153"/>
    <mergeCell ref="I145:J146"/>
    <mergeCell ref="K145:K146"/>
    <mergeCell ref="I147:J147"/>
    <mergeCell ref="I148:J148"/>
    <mergeCell ref="I149:J149"/>
    <mergeCell ref="I150:J150"/>
    <mergeCell ref="I130:J130"/>
    <mergeCell ref="I131:J131"/>
    <mergeCell ref="I132:J132"/>
    <mergeCell ref="I133:J133"/>
    <mergeCell ref="A142:K142"/>
    <mergeCell ref="A143:K143"/>
    <mergeCell ref="A144:A146"/>
    <mergeCell ref="I144:J144"/>
    <mergeCell ref="B145:B146"/>
    <mergeCell ref="C145:C146"/>
    <mergeCell ref="E145:E146"/>
    <mergeCell ref="F145:F146"/>
    <mergeCell ref="G145:G146"/>
    <mergeCell ref="H145:H146"/>
    <mergeCell ref="I55:J55"/>
    <mergeCell ref="I54:J54"/>
    <mergeCell ref="K47:K48"/>
    <mergeCell ref="I49:J49"/>
    <mergeCell ref="I50:J50"/>
    <mergeCell ref="I51:J51"/>
    <mergeCell ref="I52:J52"/>
    <mergeCell ref="I53:J53"/>
    <mergeCell ref="A1:K1"/>
    <mergeCell ref="A16:K16"/>
    <mergeCell ref="A30:K30"/>
    <mergeCell ref="A44:K44"/>
    <mergeCell ref="I40:J40"/>
    <mergeCell ref="I41:J41"/>
    <mergeCell ref="H33:H34"/>
    <mergeCell ref="I33:J34"/>
    <mergeCell ref="K33:K34"/>
    <mergeCell ref="I35:J35"/>
    <mergeCell ref="I38:J38"/>
    <mergeCell ref="I39:J39"/>
    <mergeCell ref="A31:K31"/>
    <mergeCell ref="A32:A34"/>
    <mergeCell ref="I32:J32"/>
    <mergeCell ref="B33:B34"/>
    <mergeCell ref="C33:C34"/>
    <mergeCell ref="A46:A48"/>
    <mergeCell ref="I46:J46"/>
    <mergeCell ref="B47:B48"/>
    <mergeCell ref="C47:C48"/>
    <mergeCell ref="E47:E48"/>
    <mergeCell ref="F47:F48"/>
    <mergeCell ref="G47:G48"/>
    <mergeCell ref="H47:H48"/>
    <mergeCell ref="I47:J48"/>
    <mergeCell ref="A2:K2"/>
    <mergeCell ref="A3:A5"/>
    <mergeCell ref="I3:J3"/>
    <mergeCell ref="B4:B5"/>
    <mergeCell ref="C4:C5"/>
    <mergeCell ref="E4:E5"/>
    <mergeCell ref="I7:J7"/>
    <mergeCell ref="I8:J8"/>
    <mergeCell ref="I9:J9"/>
    <mergeCell ref="F4:F5"/>
    <mergeCell ref="G4:G5"/>
    <mergeCell ref="H4:H5"/>
    <mergeCell ref="I4:J5"/>
    <mergeCell ref="B19:B20"/>
    <mergeCell ref="C19:C20"/>
    <mergeCell ref="E19:E20"/>
    <mergeCell ref="F19:F20"/>
    <mergeCell ref="A17:K17"/>
    <mergeCell ref="G19:G20"/>
    <mergeCell ref="H19:H20"/>
    <mergeCell ref="I19:J20"/>
    <mergeCell ref="K4:K5"/>
    <mergeCell ref="I6:J6"/>
    <mergeCell ref="I11:J11"/>
    <mergeCell ref="I12:J12"/>
    <mergeCell ref="I10:J10"/>
    <mergeCell ref="A59:K59"/>
    <mergeCell ref="A60:K60"/>
    <mergeCell ref="A61:A63"/>
    <mergeCell ref="I61:J61"/>
    <mergeCell ref="B62:B63"/>
    <mergeCell ref="C62:C63"/>
    <mergeCell ref="E62:E63"/>
    <mergeCell ref="F62:F63"/>
    <mergeCell ref="K19:K20"/>
    <mergeCell ref="I21:J21"/>
    <mergeCell ref="I22:J22"/>
    <mergeCell ref="I23:J23"/>
    <mergeCell ref="E33:E34"/>
    <mergeCell ref="F33:F34"/>
    <mergeCell ref="G33:G34"/>
    <mergeCell ref="I24:J24"/>
    <mergeCell ref="I25:J25"/>
    <mergeCell ref="I26:J26"/>
    <mergeCell ref="I27:J27"/>
    <mergeCell ref="A45:K45"/>
    <mergeCell ref="I36:J36"/>
    <mergeCell ref="I37:J37"/>
    <mergeCell ref="A18:A20"/>
    <mergeCell ref="I18:J18"/>
    <mergeCell ref="I70:J70"/>
    <mergeCell ref="I68:J68"/>
    <mergeCell ref="I66:J66"/>
    <mergeCell ref="I67:J67"/>
    <mergeCell ref="I69:J69"/>
    <mergeCell ref="A74:K74"/>
    <mergeCell ref="G62:G63"/>
    <mergeCell ref="H62:H63"/>
    <mergeCell ref="I62:J63"/>
    <mergeCell ref="K62:K63"/>
    <mergeCell ref="I64:J64"/>
    <mergeCell ref="I65:J65"/>
    <mergeCell ref="K77:K78"/>
    <mergeCell ref="I79:J79"/>
    <mergeCell ref="I80:J80"/>
    <mergeCell ref="I85:J85"/>
    <mergeCell ref="I81:J81"/>
    <mergeCell ref="I82:J82"/>
    <mergeCell ref="I83:J83"/>
    <mergeCell ref="I84:J84"/>
    <mergeCell ref="A75:K75"/>
    <mergeCell ref="A76:A78"/>
    <mergeCell ref="I76:J76"/>
    <mergeCell ref="B77:B78"/>
    <mergeCell ref="C77:C78"/>
    <mergeCell ref="E77:E78"/>
    <mergeCell ref="F77:F78"/>
    <mergeCell ref="G77:G78"/>
    <mergeCell ref="H77:H78"/>
    <mergeCell ref="I77:J78"/>
    <mergeCell ref="A91:K91"/>
    <mergeCell ref="A92:K92"/>
    <mergeCell ref="A93:A95"/>
    <mergeCell ref="I93:J93"/>
    <mergeCell ref="B94:B95"/>
    <mergeCell ref="C94:C95"/>
    <mergeCell ref="E94:E95"/>
    <mergeCell ref="F94:F95"/>
    <mergeCell ref="G94:G95"/>
    <mergeCell ref="H94:H95"/>
    <mergeCell ref="I94:J95"/>
    <mergeCell ref="K94:K95"/>
    <mergeCell ref="I96:J96"/>
    <mergeCell ref="I97:J97"/>
    <mergeCell ref="I102:J102"/>
    <mergeCell ref="I98:J98"/>
    <mergeCell ref="I99:J99"/>
    <mergeCell ref="I100:J100"/>
    <mergeCell ref="I101:J101"/>
    <mergeCell ref="A108:K108"/>
    <mergeCell ref="A109:K109"/>
    <mergeCell ref="I118:J118"/>
    <mergeCell ref="I119:J119"/>
    <mergeCell ref="I111:J112"/>
    <mergeCell ref="K111:K112"/>
    <mergeCell ref="I113:J113"/>
    <mergeCell ref="I114:J114"/>
    <mergeCell ref="I115:J115"/>
    <mergeCell ref="I116:J116"/>
    <mergeCell ref="A110:A112"/>
    <mergeCell ref="I110:J110"/>
    <mergeCell ref="B111:B112"/>
    <mergeCell ref="C111:C112"/>
    <mergeCell ref="E111:E112"/>
    <mergeCell ref="F111:F112"/>
    <mergeCell ref="G111:G112"/>
    <mergeCell ref="H111:H112"/>
    <mergeCell ref="I117:J117"/>
    <mergeCell ref="A125:K125"/>
    <mergeCell ref="A126:K126"/>
    <mergeCell ref="A127:A129"/>
    <mergeCell ref="I127:J127"/>
    <mergeCell ref="B128:B129"/>
    <mergeCell ref="C128:C129"/>
    <mergeCell ref="A160:K160"/>
    <mergeCell ref="A161:A163"/>
    <mergeCell ref="I161:J161"/>
    <mergeCell ref="B162:B163"/>
    <mergeCell ref="C162:C163"/>
    <mergeCell ref="E162:E163"/>
    <mergeCell ref="F162:F163"/>
    <mergeCell ref="G162:G163"/>
    <mergeCell ref="H162:H163"/>
    <mergeCell ref="E128:E129"/>
    <mergeCell ref="F128:F129"/>
    <mergeCell ref="G128:G129"/>
    <mergeCell ref="H128:H129"/>
    <mergeCell ref="I134:J134"/>
    <mergeCell ref="I135:J135"/>
    <mergeCell ref="I136:J136"/>
    <mergeCell ref="I128:J129"/>
    <mergeCell ref="K128:K129"/>
    <mergeCell ref="I183:J183"/>
    <mergeCell ref="I184:J184"/>
    <mergeCell ref="I185:J185"/>
    <mergeCell ref="A175:K175"/>
    <mergeCell ref="A176:K176"/>
    <mergeCell ref="A177:A179"/>
    <mergeCell ref="B178:B179"/>
    <mergeCell ref="C178:C179"/>
    <mergeCell ref="E178:E179"/>
    <mergeCell ref="F178:F179"/>
    <mergeCell ref="G178:G179"/>
    <mergeCell ref="H178:H179"/>
    <mergeCell ref="I178:J179"/>
    <mergeCell ref="K178:K179"/>
    <mergeCell ref="M177:P177"/>
    <mergeCell ref="M178:M179"/>
    <mergeCell ref="N178:N179"/>
    <mergeCell ref="O178:O179"/>
    <mergeCell ref="P178:P179"/>
    <mergeCell ref="I181:J181"/>
    <mergeCell ref="I182:J182"/>
    <mergeCell ref="I180:J180"/>
    <mergeCell ref="I177:J177"/>
  </mergeCells>
  <phoneticPr fontId="4" type="noConversion"/>
  <pageMargins left="0.9" right="0.32" top="1.68" bottom="0.57999999999999996" header="0.69" footer="0.23"/>
  <pageSetup paperSize="8" orientation="landscape" r:id="rId1"/>
  <headerFooter alignWithMargins="0">
    <oddHeader>&amp;C&amp;"Arial,Bold"&amp;16&amp;UWCC - Chlor-Alkali Industry
Mercury consumption and emissions in kg/year (absolute data)</oddHeader>
  </headerFooter>
  <rowBreaks count="1" manualBreakCount="1">
    <brk id="2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explanations</vt:lpstr>
      <vt:lpstr>Absolute</vt:lpstr>
      <vt:lpstr>Chart3</vt:lpstr>
      <vt:lpstr>'Table explanations'!Print_Area</vt:lpstr>
    </vt:vector>
  </TitlesOfParts>
  <Company>CEFIC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Jean-Pol Debelle</dc:creator>
  <cp:lastModifiedBy>MANDERS Ton</cp:lastModifiedBy>
  <cp:lastPrinted>2017-07-05T07:20:40Z</cp:lastPrinted>
  <dcterms:created xsi:type="dcterms:W3CDTF">2006-08-28T11:40:14Z</dcterms:created>
  <dcterms:modified xsi:type="dcterms:W3CDTF">2017-07-05T07:50:53Z</dcterms:modified>
</cp:coreProperties>
</file>