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iclor.sharepoint.com/Documentos Compartilhados/Arquivos Gerais/Mercúrio/WCC Hg data reporting/Dados 2024/"/>
    </mc:Choice>
  </mc:AlternateContent>
  <xr:revisionPtr revIDLastSave="190" documentId="8_{3117D917-C8B4-4D8E-9E08-C2E0985BAF2D}" xr6:coauthVersionLast="47" xr6:coauthVersionMax="47" xr10:uidLastSave="{DDED5B3F-1E61-42AF-A36B-E0D820FD292C}"/>
  <bookViews>
    <workbookView xWindow="-120" yWindow="-120" windowWidth="29040" windowHeight="15720" tabRatio="629" activeTab="2" xr2:uid="{00000000-000D-0000-FFFF-FFFF00000000}"/>
  </bookViews>
  <sheets>
    <sheet name="Capacities" sheetId="14" r:id="rId1"/>
    <sheet name="Emissions" sheetId="12" r:id="rId2"/>
    <sheet name="Global" sheetId="2" r:id="rId3"/>
    <sheet name="Absolute" sheetId="1" r:id="rId4"/>
    <sheet name="Relative" sheetId="3" r:id="rId5"/>
    <sheet name="Total Hg emissions" sheetId="16" r:id="rId6"/>
    <sheet name="Table explanations" sheetId="15" r:id="rId7"/>
  </sheets>
  <definedNames>
    <definedName name="_xlnm.Print_Area" localSheetId="2">Global!$A$1:$J$72</definedName>
    <definedName name="_xlnm.Print_Area" localSheetId="6">'Table explanations'!$A$1:$L$61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" l="1"/>
  <c r="I32" i="2"/>
  <c r="H32" i="2"/>
  <c r="G32" i="2"/>
  <c r="F32" i="2"/>
  <c r="E32" i="2"/>
  <c r="D32" i="2"/>
  <c r="C32" i="2"/>
  <c r="B32" i="2"/>
  <c r="J65" i="2"/>
  <c r="J64" i="2"/>
  <c r="I65" i="2"/>
  <c r="I64" i="2"/>
  <c r="H65" i="2"/>
  <c r="H64" i="2"/>
  <c r="G65" i="2"/>
  <c r="G64" i="2"/>
  <c r="F65" i="2"/>
  <c r="F64" i="2"/>
  <c r="E65" i="2"/>
  <c r="E64" i="2"/>
  <c r="D65" i="2"/>
  <c r="D64" i="2"/>
  <c r="C65" i="2"/>
  <c r="B65" i="2"/>
  <c r="C27" i="16"/>
  <c r="B27" i="16"/>
  <c r="K339" i="3"/>
  <c r="E339" i="3"/>
  <c r="F339" i="3"/>
  <c r="G339" i="3"/>
  <c r="H339" i="3"/>
  <c r="D339" i="3"/>
  <c r="C339" i="3"/>
  <c r="B339" i="3"/>
  <c r="I339" i="3"/>
  <c r="K327" i="3"/>
  <c r="H327" i="3"/>
  <c r="G327" i="3"/>
  <c r="F327" i="3"/>
  <c r="E327" i="3"/>
  <c r="K313" i="3"/>
  <c r="H313" i="3"/>
  <c r="G313" i="3"/>
  <c r="F313" i="3"/>
  <c r="E313" i="3"/>
  <c r="D313" i="3"/>
  <c r="D327" i="3"/>
  <c r="C64" i="2"/>
  <c r="B64" i="2"/>
  <c r="D261" i="3" l="1"/>
  <c r="J30" i="2"/>
  <c r="N32" i="2"/>
  <c r="M32" i="2"/>
  <c r="L32" i="2"/>
  <c r="H338" i="3"/>
  <c r="G338" i="3"/>
  <c r="F338" i="3"/>
  <c r="I338" i="3" s="1"/>
  <c r="E338" i="3"/>
  <c r="D338" i="3"/>
  <c r="C338" i="3"/>
  <c r="B338" i="3"/>
  <c r="A338" i="3"/>
  <c r="K337" i="3"/>
  <c r="H337" i="3"/>
  <c r="G337" i="3"/>
  <c r="F337" i="3"/>
  <c r="E337" i="3"/>
  <c r="D337" i="3"/>
  <c r="C337" i="3"/>
  <c r="B337" i="3"/>
  <c r="A337" i="3"/>
  <c r="M65" i="2"/>
  <c r="L65" i="2"/>
  <c r="K333" i="1"/>
  <c r="H333" i="1"/>
  <c r="G333" i="1"/>
  <c r="F333" i="1"/>
  <c r="E333" i="1"/>
  <c r="D333" i="1"/>
  <c r="C333" i="1"/>
  <c r="B333" i="1"/>
  <c r="I331" i="1"/>
  <c r="I333" i="1" s="1"/>
  <c r="D320" i="1"/>
  <c r="E320" i="1"/>
  <c r="I337" i="3" l="1"/>
  <c r="I327" i="3"/>
  <c r="H31" i="2"/>
  <c r="G31" i="2"/>
  <c r="E31" i="2"/>
  <c r="D31" i="2"/>
  <c r="K325" i="3"/>
  <c r="H325" i="3"/>
  <c r="G325" i="3"/>
  <c r="F325" i="3"/>
  <c r="E325" i="3"/>
  <c r="D325" i="3"/>
  <c r="C325" i="3"/>
  <c r="B325" i="3"/>
  <c r="A325" i="3"/>
  <c r="K324" i="3"/>
  <c r="H324" i="3"/>
  <c r="G324" i="3"/>
  <c r="F324" i="3"/>
  <c r="E324" i="3"/>
  <c r="D324" i="3"/>
  <c r="C324" i="3"/>
  <c r="C327" i="3" s="1"/>
  <c r="B324" i="3"/>
  <c r="B327" i="3" s="1"/>
  <c r="A324" i="3"/>
  <c r="K320" i="1"/>
  <c r="J31" i="2" s="1"/>
  <c r="I320" i="1"/>
  <c r="I31" i="2" s="1"/>
  <c r="N31" i="2" s="1"/>
  <c r="H320" i="1"/>
  <c r="G320" i="1"/>
  <c r="F320" i="1"/>
  <c r="F31" i="2" s="1"/>
  <c r="C320" i="1"/>
  <c r="C31" i="2" s="1"/>
  <c r="B320" i="1"/>
  <c r="B31" i="2" s="1"/>
  <c r="I318" i="1"/>
  <c r="H310" i="3"/>
  <c r="F306" i="1"/>
  <c r="F310" i="3"/>
  <c r="D306" i="1"/>
  <c r="K311" i="3"/>
  <c r="H311" i="3"/>
  <c r="G311" i="3"/>
  <c r="F311" i="3"/>
  <c r="E311" i="3"/>
  <c r="D311" i="3"/>
  <c r="C311" i="3"/>
  <c r="B311" i="3"/>
  <c r="A311" i="3"/>
  <c r="K310" i="3"/>
  <c r="G310" i="3"/>
  <c r="E310" i="3"/>
  <c r="B310" i="3"/>
  <c r="A310" i="3"/>
  <c r="K306" i="1"/>
  <c r="J63" i="2" s="1"/>
  <c r="H306" i="1"/>
  <c r="G306" i="1"/>
  <c r="E306" i="1"/>
  <c r="C306" i="1"/>
  <c r="C30" i="2" s="1"/>
  <c r="M30" i="2" s="1"/>
  <c r="B306" i="1"/>
  <c r="B30" i="2" s="1"/>
  <c r="L30" i="2" s="1"/>
  <c r="I304" i="1"/>
  <c r="J29" i="2"/>
  <c r="I29" i="2"/>
  <c r="N29" i="2" s="1"/>
  <c r="H29" i="2"/>
  <c r="D297" i="3"/>
  <c r="E297" i="3"/>
  <c r="F297" i="3"/>
  <c r="G297" i="3"/>
  <c r="H297" i="3"/>
  <c r="K297" i="3"/>
  <c r="K298" i="3"/>
  <c r="H298" i="3"/>
  <c r="G298" i="3"/>
  <c r="F298" i="3"/>
  <c r="E298" i="3"/>
  <c r="D298" i="3"/>
  <c r="C298" i="3"/>
  <c r="B298" i="3"/>
  <c r="A298" i="3"/>
  <c r="C297" i="3"/>
  <c r="B297" i="3"/>
  <c r="A297" i="3"/>
  <c r="K293" i="1"/>
  <c r="H293" i="1"/>
  <c r="H300" i="3"/>
  <c r="H62" i="2" s="1"/>
  <c r="G293" i="1"/>
  <c r="G29" i="2"/>
  <c r="F293" i="1"/>
  <c r="F29" i="2"/>
  <c r="E293" i="1"/>
  <c r="D293" i="1"/>
  <c r="C293" i="1"/>
  <c r="C29" i="2"/>
  <c r="M29" i="2" s="1"/>
  <c r="B293" i="1"/>
  <c r="L29" i="2" s="1"/>
  <c r="I291" i="1"/>
  <c r="I290" i="1"/>
  <c r="I277" i="1"/>
  <c r="B6" i="3"/>
  <c r="C6" i="3"/>
  <c r="K6" i="3" s="1"/>
  <c r="B7" i="3"/>
  <c r="C7" i="3"/>
  <c r="K7" i="3" s="1"/>
  <c r="B8" i="3"/>
  <c r="C8" i="3"/>
  <c r="D8" i="3" s="1"/>
  <c r="I8" i="3"/>
  <c r="B9" i="3"/>
  <c r="C9" i="3"/>
  <c r="D9" i="3" s="1"/>
  <c r="A14" i="3"/>
  <c r="B21" i="3"/>
  <c r="C21" i="3"/>
  <c r="H21" i="3" s="1"/>
  <c r="B22" i="3"/>
  <c r="C22" i="3"/>
  <c r="K22" i="3" s="1"/>
  <c r="B23" i="3"/>
  <c r="C23" i="3"/>
  <c r="G23" i="3" s="1"/>
  <c r="D23" i="3"/>
  <c r="B24" i="3"/>
  <c r="C24" i="3"/>
  <c r="F24" i="3" s="1"/>
  <c r="B35" i="3"/>
  <c r="C35" i="3"/>
  <c r="E35" i="3" s="1"/>
  <c r="B36" i="3"/>
  <c r="C36" i="3"/>
  <c r="K36" i="3" s="1"/>
  <c r="B37" i="3"/>
  <c r="C37" i="3"/>
  <c r="K37" i="3" s="1"/>
  <c r="B38" i="3"/>
  <c r="C38" i="3"/>
  <c r="K38" i="3" s="1"/>
  <c r="B49" i="3"/>
  <c r="C49" i="3"/>
  <c r="G49" i="3" s="1"/>
  <c r="B50" i="3"/>
  <c r="C50" i="3"/>
  <c r="K50" i="3" s="1"/>
  <c r="B51" i="3"/>
  <c r="C51" i="3"/>
  <c r="E51" i="3"/>
  <c r="B52" i="3"/>
  <c r="C52" i="3"/>
  <c r="G52" i="3" s="1"/>
  <c r="K52" i="3"/>
  <c r="B53" i="3"/>
  <c r="C53" i="3"/>
  <c r="G53" i="3" s="1"/>
  <c r="A57" i="3"/>
  <c r="A64" i="3"/>
  <c r="A79" i="3" s="1"/>
  <c r="A96" i="3" s="1"/>
  <c r="B64" i="3"/>
  <c r="C64" i="3"/>
  <c r="H64" i="3" s="1"/>
  <c r="A65" i="3"/>
  <c r="A80" i="3"/>
  <c r="A97" i="3"/>
  <c r="B65" i="3"/>
  <c r="C65" i="3"/>
  <c r="F65" i="3" s="1"/>
  <c r="A66" i="3"/>
  <c r="A81" i="3" s="1"/>
  <c r="A98" i="3" s="1"/>
  <c r="B66" i="3"/>
  <c r="C66" i="3"/>
  <c r="F66" i="3" s="1"/>
  <c r="A67" i="3"/>
  <c r="A82" i="3" s="1"/>
  <c r="A99" i="3" s="1"/>
  <c r="B67" i="3"/>
  <c r="C67" i="3"/>
  <c r="H67" i="3" s="1"/>
  <c r="A68" i="3"/>
  <c r="B68" i="3"/>
  <c r="B70" i="3" s="1"/>
  <c r="B47" i="2" s="1"/>
  <c r="C68" i="3"/>
  <c r="K68" i="3" s="1"/>
  <c r="A72" i="3"/>
  <c r="B79" i="3"/>
  <c r="B85" i="3" s="1"/>
  <c r="B48" i="2" s="1"/>
  <c r="C79" i="3"/>
  <c r="E79" i="3" s="1"/>
  <c r="B80" i="3"/>
  <c r="C80" i="3"/>
  <c r="F80" i="3" s="1"/>
  <c r="B81" i="3"/>
  <c r="C81" i="3"/>
  <c r="H81" i="3" s="1"/>
  <c r="B82" i="3"/>
  <c r="C82" i="3"/>
  <c r="H82" i="3" s="1"/>
  <c r="A83" i="3"/>
  <c r="B83" i="3"/>
  <c r="C83" i="3"/>
  <c r="K83" i="3" s="1"/>
  <c r="F83" i="3"/>
  <c r="J85" i="3"/>
  <c r="A87" i="3"/>
  <c r="A88" i="3"/>
  <c r="A89" i="3"/>
  <c r="B96" i="3"/>
  <c r="C96" i="3"/>
  <c r="F96" i="3" s="1"/>
  <c r="B97" i="3"/>
  <c r="C97" i="3"/>
  <c r="K97" i="3" s="1"/>
  <c r="E97" i="3"/>
  <c r="B98" i="3"/>
  <c r="C98" i="3"/>
  <c r="E98" i="3" s="1"/>
  <c r="B99" i="3"/>
  <c r="B102" i="3" s="1"/>
  <c r="B49" i="2" s="1"/>
  <c r="C99" i="3"/>
  <c r="K99" i="3" s="1"/>
  <c r="A100" i="3"/>
  <c r="B100" i="3"/>
  <c r="C100" i="3"/>
  <c r="J102" i="3"/>
  <c r="B113" i="3"/>
  <c r="B119" i="3" s="1"/>
  <c r="B50" i="2" s="1"/>
  <c r="L50" i="2" s="1"/>
  <c r="C113" i="3"/>
  <c r="D113" i="3" s="1"/>
  <c r="B114" i="3"/>
  <c r="C114" i="3"/>
  <c r="G114" i="3" s="1"/>
  <c r="D114" i="3"/>
  <c r="B115" i="3"/>
  <c r="C115" i="3"/>
  <c r="K115" i="3" s="1"/>
  <c r="A116" i="3"/>
  <c r="B116" i="3"/>
  <c r="C116" i="3"/>
  <c r="F116" i="3" s="1"/>
  <c r="B117" i="3"/>
  <c r="C117" i="3"/>
  <c r="F117" i="3" s="1"/>
  <c r="H117" i="3"/>
  <c r="J119" i="3"/>
  <c r="B130" i="3"/>
  <c r="C130" i="3"/>
  <c r="F130" i="3" s="1"/>
  <c r="B131" i="3"/>
  <c r="C131" i="3"/>
  <c r="G131" i="3" s="1"/>
  <c r="A132" i="3"/>
  <c r="B132" i="3"/>
  <c r="C132" i="3"/>
  <c r="G132" i="3" s="1"/>
  <c r="A133" i="3"/>
  <c r="B133" i="3"/>
  <c r="C133" i="3"/>
  <c r="E133" i="3" s="1"/>
  <c r="B134" i="3"/>
  <c r="C134" i="3"/>
  <c r="H134" i="3" s="1"/>
  <c r="G134" i="3"/>
  <c r="J136" i="3"/>
  <c r="B146" i="3"/>
  <c r="C146" i="3"/>
  <c r="G146" i="3" s="1"/>
  <c r="B148" i="3"/>
  <c r="C148" i="3"/>
  <c r="G148" i="3" s="1"/>
  <c r="A149" i="3"/>
  <c r="B149" i="3"/>
  <c r="C149" i="3"/>
  <c r="G149" i="3" s="1"/>
  <c r="A150" i="3"/>
  <c r="B150" i="3"/>
  <c r="C150" i="3"/>
  <c r="J152" i="3"/>
  <c r="B164" i="3"/>
  <c r="C164" i="3"/>
  <c r="K164" i="3" s="1"/>
  <c r="G164" i="3"/>
  <c r="B165" i="3"/>
  <c r="C165" i="3"/>
  <c r="G165" i="3" s="1"/>
  <c r="B166" i="3"/>
  <c r="C166" i="3"/>
  <c r="G166" i="3" s="1"/>
  <c r="A167" i="3"/>
  <c r="B167" i="3"/>
  <c r="C167" i="3"/>
  <c r="H167" i="3" s="1"/>
  <c r="A168" i="3"/>
  <c r="B168" i="3"/>
  <c r="C168" i="3"/>
  <c r="G168" i="3" s="1"/>
  <c r="J170" i="3"/>
  <c r="A180" i="3"/>
  <c r="B180" i="3"/>
  <c r="C180" i="3"/>
  <c r="E180" i="3" s="1"/>
  <c r="G180" i="3"/>
  <c r="A181" i="3"/>
  <c r="B181" i="3"/>
  <c r="C181" i="3"/>
  <c r="E181" i="3" s="1"/>
  <c r="A182" i="3"/>
  <c r="B182" i="3"/>
  <c r="C182" i="3"/>
  <c r="F182" i="3" s="1"/>
  <c r="E182" i="3"/>
  <c r="A183" i="3"/>
  <c r="B183" i="3"/>
  <c r="C183" i="3"/>
  <c r="E183" i="3" s="1"/>
  <c r="A184" i="3"/>
  <c r="B184" i="3"/>
  <c r="C184" i="3"/>
  <c r="G184" i="3" s="1"/>
  <c r="J186" i="3"/>
  <c r="A196" i="3"/>
  <c r="B196" i="3"/>
  <c r="B202" i="3" s="1"/>
  <c r="B55" i="2" s="1"/>
  <c r="L55" i="2" s="1"/>
  <c r="C196" i="3"/>
  <c r="G196" i="3" s="1"/>
  <c r="A197" i="3"/>
  <c r="B197" i="3"/>
  <c r="C197" i="3"/>
  <c r="F197" i="3" s="1"/>
  <c r="A198" i="3"/>
  <c r="B198" i="3"/>
  <c r="C198" i="3"/>
  <c r="G198" i="3" s="1"/>
  <c r="A199" i="3"/>
  <c r="B199" i="3"/>
  <c r="C199" i="3"/>
  <c r="K199" i="3" s="1"/>
  <c r="A200" i="3"/>
  <c r="B200" i="3"/>
  <c r="C200" i="3"/>
  <c r="G200" i="3" s="1"/>
  <c r="J202" i="3"/>
  <c r="A212" i="3"/>
  <c r="B212" i="3"/>
  <c r="C212" i="3"/>
  <c r="G212" i="3"/>
  <c r="A213" i="3"/>
  <c r="A214" i="3"/>
  <c r="B214" i="3"/>
  <c r="C214" i="3"/>
  <c r="I214" i="3"/>
  <c r="A215" i="3"/>
  <c r="B215" i="3"/>
  <c r="C215" i="3"/>
  <c r="G215" i="3" s="1"/>
  <c r="A216" i="3"/>
  <c r="B216" i="3"/>
  <c r="C216" i="3"/>
  <c r="K216" i="3" s="1"/>
  <c r="J218" i="3"/>
  <c r="A228" i="3"/>
  <c r="B228" i="3"/>
  <c r="C228" i="3"/>
  <c r="H228" i="3" s="1"/>
  <c r="I228" i="3" s="1"/>
  <c r="F228" i="3"/>
  <c r="G228" i="3"/>
  <c r="A229" i="3"/>
  <c r="B229" i="3"/>
  <c r="C229" i="3"/>
  <c r="D229" i="3" s="1"/>
  <c r="A230" i="3"/>
  <c r="B230" i="3"/>
  <c r="B234" i="3" s="1"/>
  <c r="B57" i="2" s="1"/>
  <c r="L57" i="2" s="1"/>
  <c r="C230" i="3"/>
  <c r="I230" i="3"/>
  <c r="A231" i="3"/>
  <c r="B231" i="3"/>
  <c r="C231" i="3"/>
  <c r="G231" i="3" s="1"/>
  <c r="A232" i="3"/>
  <c r="B232" i="3"/>
  <c r="C232" i="3"/>
  <c r="G232" i="3" s="1"/>
  <c r="J234" i="3"/>
  <c r="A244" i="3"/>
  <c r="B244" i="3"/>
  <c r="D244" i="3"/>
  <c r="E244" i="3"/>
  <c r="F244" i="3"/>
  <c r="G244" i="3"/>
  <c r="H244" i="3"/>
  <c r="K244" i="3"/>
  <c r="A245" i="3"/>
  <c r="B245" i="3"/>
  <c r="C245" i="3"/>
  <c r="G245" i="3" s="1"/>
  <c r="A246" i="3"/>
  <c r="B246" i="3"/>
  <c r="C246" i="3"/>
  <c r="D246" i="3" s="1"/>
  <c r="H246" i="3"/>
  <c r="J248" i="3"/>
  <c r="A258" i="3"/>
  <c r="B258" i="3"/>
  <c r="C258" i="3"/>
  <c r="G258" i="3" s="1"/>
  <c r="F258" i="3"/>
  <c r="A259" i="3"/>
  <c r="B259" i="3"/>
  <c r="C259" i="3"/>
  <c r="G259" i="3" s="1"/>
  <c r="J261" i="3"/>
  <c r="A271" i="3"/>
  <c r="B271" i="3"/>
  <c r="C271" i="3"/>
  <c r="D271" i="3"/>
  <c r="E271" i="3"/>
  <c r="F271" i="3"/>
  <c r="G271" i="3"/>
  <c r="H271" i="3"/>
  <c r="K271" i="3"/>
  <c r="A272" i="3"/>
  <c r="B272" i="3"/>
  <c r="C272" i="3"/>
  <c r="D272" i="3"/>
  <c r="E272" i="3"/>
  <c r="F272" i="3"/>
  <c r="G272" i="3"/>
  <c r="H272" i="3"/>
  <c r="K272" i="3"/>
  <c r="A284" i="3"/>
  <c r="B284" i="3"/>
  <c r="C284" i="3"/>
  <c r="D284" i="3"/>
  <c r="E284" i="3"/>
  <c r="F284" i="3"/>
  <c r="G284" i="3"/>
  <c r="H284" i="3"/>
  <c r="K284" i="3"/>
  <c r="A285" i="3"/>
  <c r="B285" i="3"/>
  <c r="C285" i="3"/>
  <c r="D285" i="3"/>
  <c r="E285" i="3"/>
  <c r="F285" i="3"/>
  <c r="G285" i="3"/>
  <c r="H285" i="3"/>
  <c r="K285" i="3"/>
  <c r="D6" i="1"/>
  <c r="I6" i="1"/>
  <c r="I7" i="1"/>
  <c r="I9" i="1"/>
  <c r="I9" i="3"/>
  <c r="B12" i="1"/>
  <c r="C12" i="1"/>
  <c r="D12" i="1"/>
  <c r="E12" i="1"/>
  <c r="F12" i="1"/>
  <c r="G12" i="1"/>
  <c r="G10" i="2"/>
  <c r="H12" i="1"/>
  <c r="K12" i="1"/>
  <c r="I21" i="1"/>
  <c r="A22" i="1"/>
  <c r="A36" i="1"/>
  <c r="A50" i="1"/>
  <c r="A65" i="1"/>
  <c r="A80" i="1"/>
  <c r="I22" i="1"/>
  <c r="I23" i="1"/>
  <c r="G24" i="1"/>
  <c r="B27" i="1"/>
  <c r="C27" i="1"/>
  <c r="J27" i="3"/>
  <c r="D27" i="1"/>
  <c r="D11" i="2"/>
  <c r="E27" i="1"/>
  <c r="E11" i="2"/>
  <c r="F27" i="1"/>
  <c r="H27" i="1"/>
  <c r="H11" i="2"/>
  <c r="K27" i="1"/>
  <c r="I35" i="1"/>
  <c r="I36" i="1"/>
  <c r="I37" i="1"/>
  <c r="I38" i="1"/>
  <c r="B41" i="1"/>
  <c r="B12" i="2"/>
  <c r="C41" i="1"/>
  <c r="J41" i="3"/>
  <c r="D41" i="1"/>
  <c r="D12" i="2"/>
  <c r="E41" i="1"/>
  <c r="F41" i="1"/>
  <c r="F12" i="2"/>
  <c r="G41" i="1"/>
  <c r="G12" i="2"/>
  <c r="H41" i="1"/>
  <c r="K41" i="1"/>
  <c r="J12" i="2"/>
  <c r="I49" i="1"/>
  <c r="I50" i="1"/>
  <c r="I51" i="1"/>
  <c r="I52" i="1"/>
  <c r="I53" i="1"/>
  <c r="B55" i="1"/>
  <c r="B13" i="2"/>
  <c r="C55" i="1"/>
  <c r="J55" i="3"/>
  <c r="D55" i="1"/>
  <c r="E55" i="1"/>
  <c r="E13" i="2"/>
  <c r="F55" i="1"/>
  <c r="G55" i="1"/>
  <c r="G13" i="2"/>
  <c r="H55" i="1"/>
  <c r="K55" i="1"/>
  <c r="J13" i="2"/>
  <c r="A64" i="1"/>
  <c r="A79" i="1"/>
  <c r="A96" i="1"/>
  <c r="A111" i="1"/>
  <c r="I64" i="1"/>
  <c r="I65" i="1"/>
  <c r="A66" i="1"/>
  <c r="A81" i="1"/>
  <c r="A98" i="1"/>
  <c r="A113" i="1"/>
  <c r="A115" i="3"/>
  <c r="I66" i="1"/>
  <c r="A67" i="1"/>
  <c r="A82" i="1"/>
  <c r="A99" i="1"/>
  <c r="I67" i="1"/>
  <c r="I70" i="1"/>
  <c r="E68" i="1"/>
  <c r="E70" i="1"/>
  <c r="I68" i="1"/>
  <c r="B70" i="1"/>
  <c r="B14" i="2"/>
  <c r="C70" i="1"/>
  <c r="J70" i="3"/>
  <c r="D70" i="1"/>
  <c r="D14" i="2"/>
  <c r="F70" i="1"/>
  <c r="F14" i="2"/>
  <c r="G70" i="1"/>
  <c r="G14" i="2"/>
  <c r="H70" i="1"/>
  <c r="H14" i="2"/>
  <c r="K70" i="1"/>
  <c r="J14" i="2"/>
  <c r="I79" i="1"/>
  <c r="I80" i="1"/>
  <c r="I81" i="1"/>
  <c r="I82" i="1"/>
  <c r="I83" i="1"/>
  <c r="B85" i="1"/>
  <c r="B15" i="2"/>
  <c r="C85" i="1"/>
  <c r="C15" i="2"/>
  <c r="D85" i="1"/>
  <c r="E85" i="1"/>
  <c r="E15" i="2"/>
  <c r="F85" i="1"/>
  <c r="G85" i="1"/>
  <c r="G15" i="2"/>
  <c r="H85" i="1"/>
  <c r="K85" i="1"/>
  <c r="I96" i="1"/>
  <c r="I97" i="1"/>
  <c r="I98" i="1"/>
  <c r="I99" i="1"/>
  <c r="I102" i="1"/>
  <c r="I100" i="1"/>
  <c r="B102" i="1"/>
  <c r="B16" i="2"/>
  <c r="C102" i="1"/>
  <c r="C16" i="2"/>
  <c r="D102" i="1"/>
  <c r="D16" i="2"/>
  <c r="E102" i="1"/>
  <c r="E16" i="2"/>
  <c r="F102" i="1"/>
  <c r="F16" i="2"/>
  <c r="G102" i="1"/>
  <c r="H102" i="1"/>
  <c r="K102" i="1"/>
  <c r="I111" i="1"/>
  <c r="A112" i="1"/>
  <c r="A127" i="1"/>
  <c r="A142" i="1"/>
  <c r="I112" i="1"/>
  <c r="I113" i="1"/>
  <c r="I114" i="1"/>
  <c r="A115" i="1"/>
  <c r="A117" i="3"/>
  <c r="I115" i="1"/>
  <c r="B117" i="1"/>
  <c r="B17" i="2"/>
  <c r="L17" i="2" s="1"/>
  <c r="C117" i="1"/>
  <c r="C17" i="2"/>
  <c r="D117" i="1"/>
  <c r="E117" i="1"/>
  <c r="E17" i="2"/>
  <c r="F117" i="1"/>
  <c r="F17" i="2"/>
  <c r="G117" i="1"/>
  <c r="G17" i="2"/>
  <c r="H117" i="1"/>
  <c r="H17" i="2"/>
  <c r="K117" i="1"/>
  <c r="J17" i="2"/>
  <c r="I126" i="1"/>
  <c r="I127" i="1"/>
  <c r="I128" i="1"/>
  <c r="I129" i="1"/>
  <c r="I132" i="1"/>
  <c r="I130" i="1"/>
  <c r="B132" i="1"/>
  <c r="B18" i="2"/>
  <c r="L18" i="2" s="1"/>
  <c r="C132" i="1"/>
  <c r="D132" i="1"/>
  <c r="E132" i="1"/>
  <c r="E18" i="2"/>
  <c r="F132" i="1"/>
  <c r="F18" i="2"/>
  <c r="G132" i="1"/>
  <c r="H132" i="1"/>
  <c r="K132" i="1"/>
  <c r="J18" i="2"/>
  <c r="D141" i="1"/>
  <c r="I141" i="1"/>
  <c r="B142" i="1"/>
  <c r="B147" i="3"/>
  <c r="C142" i="1"/>
  <c r="C147" i="3"/>
  <c r="F147" i="3" s="1"/>
  <c r="D142" i="1"/>
  <c r="E142" i="1"/>
  <c r="F142" i="1"/>
  <c r="F147" i="1"/>
  <c r="F19" i="2"/>
  <c r="G142" i="1"/>
  <c r="H142" i="1"/>
  <c r="K142" i="1"/>
  <c r="A143" i="1"/>
  <c r="I143" i="1"/>
  <c r="I144" i="1"/>
  <c r="I145" i="1"/>
  <c r="K147" i="1"/>
  <c r="I159" i="1"/>
  <c r="I160" i="1"/>
  <c r="I161" i="1"/>
  <c r="I162" i="1"/>
  <c r="I163" i="1"/>
  <c r="B165" i="1"/>
  <c r="B20" i="2"/>
  <c r="L20" i="2" s="1"/>
  <c r="C165" i="1"/>
  <c r="C20" i="2"/>
  <c r="M20" i="2" s="1"/>
  <c r="D165" i="1"/>
  <c r="D20" i="2"/>
  <c r="E165" i="1"/>
  <c r="E20" i="2"/>
  <c r="F165" i="1"/>
  <c r="F20" i="2"/>
  <c r="G165" i="1"/>
  <c r="G20" i="2"/>
  <c r="H165" i="1"/>
  <c r="H20" i="2"/>
  <c r="K165" i="1"/>
  <c r="J20" i="2"/>
  <c r="I175" i="1"/>
  <c r="I181" i="1"/>
  <c r="I176" i="1"/>
  <c r="I177" i="1"/>
  <c r="I178" i="1"/>
  <c r="I179" i="1"/>
  <c r="I180" i="1"/>
  <c r="B181" i="1"/>
  <c r="B21" i="2"/>
  <c r="L21" i="2" s="1"/>
  <c r="C181" i="1"/>
  <c r="C21" i="2"/>
  <c r="M21" i="2" s="1"/>
  <c r="D181" i="1"/>
  <c r="D21" i="2"/>
  <c r="E181" i="1"/>
  <c r="F181" i="1"/>
  <c r="F21" i="2"/>
  <c r="G181" i="1"/>
  <c r="G21" i="2"/>
  <c r="H181" i="1"/>
  <c r="H21" i="2"/>
  <c r="K181" i="1"/>
  <c r="J21" i="2"/>
  <c r="I191" i="1"/>
  <c r="I192" i="1"/>
  <c r="I193" i="1"/>
  <c r="I194" i="1"/>
  <c r="I195" i="1"/>
  <c r="B197" i="1"/>
  <c r="B22" i="2"/>
  <c r="L22" i="2" s="1"/>
  <c r="C197" i="1"/>
  <c r="C22" i="2"/>
  <c r="M22" i="2" s="1"/>
  <c r="D197" i="1"/>
  <c r="D22" i="2"/>
  <c r="E197" i="1"/>
  <c r="F197" i="1"/>
  <c r="G197" i="1"/>
  <c r="G22" i="2"/>
  <c r="H197" i="1"/>
  <c r="K197" i="1"/>
  <c r="J22" i="2"/>
  <c r="I207" i="1"/>
  <c r="B208" i="1"/>
  <c r="B213" i="3"/>
  <c r="C208" i="1"/>
  <c r="C213" i="3"/>
  <c r="D213" i="3" s="1"/>
  <c r="E208" i="1"/>
  <c r="E213" i="1"/>
  <c r="F208" i="1"/>
  <c r="G208" i="1"/>
  <c r="G213" i="1"/>
  <c r="G23" i="2"/>
  <c r="H208" i="1"/>
  <c r="H213" i="1"/>
  <c r="H23" i="2"/>
  <c r="K208" i="1"/>
  <c r="I209" i="1"/>
  <c r="I210" i="1"/>
  <c r="I211" i="1"/>
  <c r="D213" i="1"/>
  <c r="D23" i="2"/>
  <c r="I223" i="1"/>
  <c r="I229" i="1"/>
  <c r="D224" i="1"/>
  <c r="D229" i="1"/>
  <c r="D24" i="2"/>
  <c r="I224" i="1"/>
  <c r="I225" i="1"/>
  <c r="I226" i="1"/>
  <c r="I227" i="1"/>
  <c r="B229" i="1"/>
  <c r="B24" i="2"/>
  <c r="L24" i="2" s="1"/>
  <c r="C229" i="1"/>
  <c r="E229" i="1"/>
  <c r="E24" i="2"/>
  <c r="F229" i="1"/>
  <c r="G229" i="1"/>
  <c r="G24" i="2"/>
  <c r="H229" i="1"/>
  <c r="K229" i="1"/>
  <c r="J24" i="2"/>
  <c r="I239" i="1"/>
  <c r="I240" i="1"/>
  <c r="I241" i="1"/>
  <c r="I243" i="1"/>
  <c r="B243" i="1"/>
  <c r="B25" i="2"/>
  <c r="L25" i="2" s="1"/>
  <c r="C243" i="1"/>
  <c r="C25" i="2"/>
  <c r="M25" i="2" s="1"/>
  <c r="D243" i="1"/>
  <c r="D25" i="2"/>
  <c r="E243" i="1"/>
  <c r="E25" i="2"/>
  <c r="F243" i="1"/>
  <c r="F25" i="2"/>
  <c r="G243" i="1"/>
  <c r="H243" i="1"/>
  <c r="H25" i="2"/>
  <c r="K243" i="1"/>
  <c r="I252" i="1"/>
  <c r="I255" i="1"/>
  <c r="I26" i="2"/>
  <c r="N26" i="2" s="1"/>
  <c r="B255" i="1"/>
  <c r="B26" i="2"/>
  <c r="C255" i="1"/>
  <c r="C26" i="2"/>
  <c r="M26" i="2" s="1"/>
  <c r="D255" i="1"/>
  <c r="E255" i="1"/>
  <c r="E26" i="2"/>
  <c r="F255" i="1"/>
  <c r="F26" i="2"/>
  <c r="G255" i="1"/>
  <c r="H255" i="1"/>
  <c r="K255" i="1"/>
  <c r="B267" i="1"/>
  <c r="B27" i="2"/>
  <c r="L27" i="2" s="1"/>
  <c r="C267" i="1"/>
  <c r="D267" i="1"/>
  <c r="E267" i="1"/>
  <c r="F267" i="1"/>
  <c r="G267" i="1"/>
  <c r="H267" i="1"/>
  <c r="H27" i="2"/>
  <c r="I267" i="1"/>
  <c r="I27" i="2"/>
  <c r="N27" i="2" s="1"/>
  <c r="K267" i="1"/>
  <c r="I278" i="1"/>
  <c r="B280" i="1"/>
  <c r="B28" i="2"/>
  <c r="L28" i="2" s="1"/>
  <c r="C280" i="1"/>
  <c r="D280" i="1"/>
  <c r="D28" i="2"/>
  <c r="E280" i="1"/>
  <c r="F280" i="1"/>
  <c r="F28" i="2"/>
  <c r="G280" i="1"/>
  <c r="H280" i="1"/>
  <c r="H28" i="2"/>
  <c r="K280" i="1"/>
  <c r="J28" i="2"/>
  <c r="B10" i="2"/>
  <c r="D10" i="2"/>
  <c r="B11" i="2"/>
  <c r="J11" i="2"/>
  <c r="C12" i="2"/>
  <c r="E12" i="2"/>
  <c r="H12" i="2"/>
  <c r="H13" i="2"/>
  <c r="F15" i="2"/>
  <c r="J15" i="2"/>
  <c r="G16" i="2"/>
  <c r="H16" i="2"/>
  <c r="D17" i="2"/>
  <c r="C18" i="2"/>
  <c r="D18" i="2"/>
  <c r="F22" i="2"/>
  <c r="C24" i="2"/>
  <c r="M24" i="2" s="1"/>
  <c r="H24" i="2"/>
  <c r="G25" i="2"/>
  <c r="J25" i="2"/>
  <c r="D26" i="2"/>
  <c r="H26" i="2"/>
  <c r="A36" i="2"/>
  <c r="A69" i="2" s="1"/>
  <c r="A43" i="2"/>
  <c r="A44" i="2"/>
  <c r="A45" i="2"/>
  <c r="A46" i="2"/>
  <c r="A47" i="2"/>
  <c r="A48" i="2"/>
  <c r="A49" i="2"/>
  <c r="A50" i="2"/>
  <c r="A53" i="2"/>
  <c r="L59" i="2"/>
  <c r="M59" i="2"/>
  <c r="N59" i="2"/>
  <c r="G69" i="2"/>
  <c r="I293" i="1"/>
  <c r="I117" i="1"/>
  <c r="G50" i="3"/>
  <c r="D27" i="2"/>
  <c r="K287" i="3"/>
  <c r="J61" i="2" s="1"/>
  <c r="G83" i="3"/>
  <c r="C28" i="2"/>
  <c r="M28" i="2" s="1"/>
  <c r="I280" i="1"/>
  <c r="I28" i="2"/>
  <c r="N28" i="2" s="1"/>
  <c r="E228" i="3"/>
  <c r="F68" i="3"/>
  <c r="F22" i="3"/>
  <c r="D228" i="3"/>
  <c r="G199" i="3"/>
  <c r="F199" i="3"/>
  <c r="C147" i="1"/>
  <c r="C19" i="2"/>
  <c r="M19" i="2" s="1"/>
  <c r="A130" i="1"/>
  <c r="A134" i="3"/>
  <c r="H38" i="3"/>
  <c r="E6" i="3"/>
  <c r="C300" i="3"/>
  <c r="C62" i="2" s="1"/>
  <c r="M62" i="2" s="1"/>
  <c r="H7" i="3"/>
  <c r="D181" i="3"/>
  <c r="E64" i="3"/>
  <c r="I12" i="1"/>
  <c r="C13" i="2"/>
  <c r="I165" i="1"/>
  <c r="I41" i="1"/>
  <c r="I12" i="2"/>
  <c r="K181" i="3"/>
  <c r="H114" i="3"/>
  <c r="H113" i="3"/>
  <c r="E99" i="3"/>
  <c r="E83" i="3"/>
  <c r="G80" i="3"/>
  <c r="B41" i="3"/>
  <c r="B45" i="2" s="1"/>
  <c r="G64" i="3"/>
  <c r="E7" i="3"/>
  <c r="H147" i="1"/>
  <c r="H19" i="2"/>
  <c r="H181" i="3"/>
  <c r="F149" i="3"/>
  <c r="D80" i="3"/>
  <c r="K65" i="3"/>
  <c r="F64" i="3"/>
  <c r="G8" i="3"/>
  <c r="D7" i="3"/>
  <c r="G181" i="3"/>
  <c r="D287" i="3"/>
  <c r="D61" i="2" s="1"/>
  <c r="H287" i="3"/>
  <c r="H61" i="2" s="1"/>
  <c r="I85" i="1"/>
  <c r="I14" i="2"/>
  <c r="F181" i="3"/>
  <c r="D97" i="3"/>
  <c r="H68" i="3"/>
  <c r="E65" i="3"/>
  <c r="C11" i="2"/>
  <c r="B213" i="1"/>
  <c r="B23" i="2"/>
  <c r="L23" i="2" s="1"/>
  <c r="B147" i="1"/>
  <c r="B19" i="2"/>
  <c r="L19" i="2" s="1"/>
  <c r="I20" i="2"/>
  <c r="N20" i="2" s="1"/>
  <c r="F27" i="2"/>
  <c r="G26" i="2"/>
  <c r="E287" i="3"/>
  <c r="E61" i="2" s="1"/>
  <c r="E28" i="2"/>
  <c r="H22" i="2"/>
  <c r="E21" i="2"/>
  <c r="F24" i="2"/>
  <c r="H274" i="3"/>
  <c r="H60" i="2"/>
  <c r="I15" i="2"/>
  <c r="G147" i="1"/>
  <c r="G19" i="2"/>
  <c r="K212" i="3"/>
  <c r="K166" i="3"/>
  <c r="D166" i="3"/>
  <c r="E166" i="3"/>
  <c r="K150" i="3"/>
  <c r="D150" i="3"/>
  <c r="E150" i="3"/>
  <c r="F150" i="3"/>
  <c r="H150" i="3"/>
  <c r="J27" i="2"/>
  <c r="E22" i="2"/>
  <c r="C213" i="1"/>
  <c r="C23" i="2"/>
  <c r="M23" i="2" s="1"/>
  <c r="K146" i="3"/>
  <c r="H146" i="3"/>
  <c r="E115" i="3"/>
  <c r="F115" i="3"/>
  <c r="G115" i="3"/>
  <c r="H115" i="3"/>
  <c r="F213" i="1"/>
  <c r="F184" i="3"/>
  <c r="H184" i="3"/>
  <c r="J26" i="2"/>
  <c r="H18" i="2"/>
  <c r="D15" i="2"/>
  <c r="F13" i="2"/>
  <c r="A148" i="3"/>
  <c r="A161" i="1"/>
  <c r="A166" i="3"/>
  <c r="E196" i="3"/>
  <c r="E168" i="3"/>
  <c r="K168" i="3"/>
  <c r="D168" i="3"/>
  <c r="E82" i="3"/>
  <c r="F82" i="3"/>
  <c r="F287" i="3"/>
  <c r="G18" i="2"/>
  <c r="J16" i="2"/>
  <c r="E10" i="2"/>
  <c r="E147" i="1"/>
  <c r="I272" i="3"/>
  <c r="E215" i="3"/>
  <c r="E100" i="3"/>
  <c r="F100" i="3"/>
  <c r="G100" i="3"/>
  <c r="H100" i="3"/>
  <c r="K100" i="3"/>
  <c r="D100" i="3"/>
  <c r="E96" i="3"/>
  <c r="D212" i="3"/>
  <c r="E212" i="3"/>
  <c r="F212" i="3"/>
  <c r="H212" i="3"/>
  <c r="E27" i="2"/>
  <c r="C14" i="2"/>
  <c r="D147" i="1"/>
  <c r="I142" i="1"/>
  <c r="K246" i="3"/>
  <c r="E246" i="3"/>
  <c r="G246" i="3"/>
  <c r="E164" i="3"/>
  <c r="H164" i="3"/>
  <c r="I208" i="1"/>
  <c r="I213" i="1"/>
  <c r="G150" i="3"/>
  <c r="E134" i="3"/>
  <c r="F134" i="3"/>
  <c r="D134" i="3"/>
  <c r="K228" i="3"/>
  <c r="K183" i="3"/>
  <c r="K116" i="3"/>
  <c r="G67" i="3"/>
  <c r="K51" i="3"/>
  <c r="K35" i="3"/>
  <c r="H116" i="3"/>
  <c r="H35" i="3"/>
  <c r="E8" i="3"/>
  <c r="G116" i="3"/>
  <c r="H83" i="3"/>
  <c r="D67" i="3"/>
  <c r="H65" i="3"/>
  <c r="K64" i="3"/>
  <c r="H50" i="3"/>
  <c r="D38" i="3"/>
  <c r="G35" i="3"/>
  <c r="D22" i="3"/>
  <c r="E66" i="3"/>
  <c r="E52" i="3"/>
  <c r="A131" i="3"/>
  <c r="I18" i="2"/>
  <c r="I24" i="2"/>
  <c r="N24" i="2" s="1"/>
  <c r="I23" i="2"/>
  <c r="N23" i="2" s="1"/>
  <c r="E19" i="2"/>
  <c r="F23" i="2"/>
  <c r="I21" i="2"/>
  <c r="N21" i="2" s="1"/>
  <c r="D19" i="2"/>
  <c r="E14" i="2"/>
  <c r="I25" i="2"/>
  <c r="N25" i="2" s="1"/>
  <c r="A126" i="1"/>
  <c r="A113" i="3"/>
  <c r="D13" i="2"/>
  <c r="A147" i="3"/>
  <c r="A160" i="1"/>
  <c r="A165" i="3"/>
  <c r="C10" i="2"/>
  <c r="J12" i="3"/>
  <c r="J19" i="2"/>
  <c r="D21" i="3"/>
  <c r="K21" i="3"/>
  <c r="G21" i="3"/>
  <c r="E21" i="3"/>
  <c r="F133" i="3"/>
  <c r="K133" i="3"/>
  <c r="E23" i="2"/>
  <c r="I16" i="2"/>
  <c r="E24" i="3"/>
  <c r="D24" i="3"/>
  <c r="I197" i="1"/>
  <c r="F49" i="3"/>
  <c r="I17" i="2"/>
  <c r="G274" i="3"/>
  <c r="G60" i="2" s="1"/>
  <c r="G27" i="2"/>
  <c r="F246" i="3"/>
  <c r="G182" i="3"/>
  <c r="D165" i="3"/>
  <c r="E146" i="3"/>
  <c r="F146" i="3"/>
  <c r="H51" i="3"/>
  <c r="A114" i="3"/>
  <c r="F11" i="2"/>
  <c r="G27" i="1"/>
  <c r="I24" i="1"/>
  <c r="I27" i="1"/>
  <c r="K184" i="3"/>
  <c r="D184" i="3"/>
  <c r="E184" i="3"/>
  <c r="D36" i="3"/>
  <c r="E36" i="3"/>
  <c r="F51" i="3"/>
  <c r="D51" i="3"/>
  <c r="G51" i="3"/>
  <c r="G28" i="2"/>
  <c r="G287" i="3"/>
  <c r="G61" i="2" s="1"/>
  <c r="D274" i="3"/>
  <c r="D60" i="2"/>
  <c r="E147" i="3"/>
  <c r="D147" i="3"/>
  <c r="H15" i="2"/>
  <c r="I284" i="3"/>
  <c r="K114" i="3"/>
  <c r="D81" i="3"/>
  <c r="E67" i="3"/>
  <c r="F67" i="3"/>
  <c r="D29" i="2"/>
  <c r="D300" i="3"/>
  <c r="D62" i="2"/>
  <c r="E274" i="3"/>
  <c r="E60" i="2" s="1"/>
  <c r="C27" i="2"/>
  <c r="M27" i="2" s="1"/>
  <c r="K274" i="3"/>
  <c r="J60" i="2" s="1"/>
  <c r="F274" i="3"/>
  <c r="F60" i="2" s="1"/>
  <c r="I55" i="1"/>
  <c r="D79" i="3"/>
  <c r="E29" i="2"/>
  <c r="E300" i="3"/>
  <c r="E62" i="2" s="1"/>
  <c r="K300" i="3"/>
  <c r="J62" i="2" s="1"/>
  <c r="I10" i="2"/>
  <c r="I261" i="3"/>
  <c r="C21" i="16" s="1"/>
  <c r="K213" i="1"/>
  <c r="I147" i="1"/>
  <c r="E131" i="3"/>
  <c r="F131" i="3"/>
  <c r="K131" i="3"/>
  <c r="E9" i="3"/>
  <c r="F300" i="3"/>
  <c r="G300" i="3"/>
  <c r="G62" i="2" s="1"/>
  <c r="I11" i="2"/>
  <c r="F62" i="2"/>
  <c r="I300" i="3"/>
  <c r="I62" i="2" s="1"/>
  <c r="N62" i="2" s="1"/>
  <c r="A130" i="3"/>
  <c r="A141" i="1"/>
  <c r="J23" i="2"/>
  <c r="I13" i="2"/>
  <c r="G11" i="2"/>
  <c r="I19" i="2"/>
  <c r="N19" i="2" s="1"/>
  <c r="I22" i="2"/>
  <c r="N22" i="2" s="1"/>
  <c r="A146" i="3"/>
  <c r="A159" i="1"/>
  <c r="A164" i="3"/>
  <c r="K165" i="3" l="1"/>
  <c r="I287" i="3"/>
  <c r="I181" i="3"/>
  <c r="E23" i="3"/>
  <c r="D6" i="3"/>
  <c r="B27" i="3"/>
  <c r="B44" i="2" s="1"/>
  <c r="G82" i="3"/>
  <c r="I82" i="3" s="1"/>
  <c r="K53" i="3"/>
  <c r="H53" i="3"/>
  <c r="D259" i="3"/>
  <c r="K79" i="3"/>
  <c r="C152" i="3"/>
  <c r="G97" i="3"/>
  <c r="H148" i="3"/>
  <c r="H23" i="3"/>
  <c r="F148" i="3"/>
  <c r="I148" i="3" s="1"/>
  <c r="F79" i="3"/>
  <c r="I285" i="3"/>
  <c r="B55" i="3"/>
  <c r="B46" i="2" s="1"/>
  <c r="F6" i="3"/>
  <c r="F36" i="3"/>
  <c r="G183" i="3"/>
  <c r="K134" i="3"/>
  <c r="C102" i="3"/>
  <c r="H168" i="3"/>
  <c r="E148" i="3"/>
  <c r="I150" i="3"/>
  <c r="F9" i="3"/>
  <c r="H37" i="3"/>
  <c r="H259" i="3"/>
  <c r="F53" i="3"/>
  <c r="I53" i="3" s="1"/>
  <c r="H79" i="3"/>
  <c r="I197" i="3"/>
  <c r="K149" i="3"/>
  <c r="K98" i="3"/>
  <c r="E259" i="3"/>
  <c r="I66" i="3"/>
  <c r="I246" i="3"/>
  <c r="E130" i="3"/>
  <c r="E50" i="3"/>
  <c r="K23" i="3"/>
  <c r="I184" i="3"/>
  <c r="I49" i="3"/>
  <c r="C248" i="3"/>
  <c r="H9" i="3"/>
  <c r="C186" i="3"/>
  <c r="I186" i="3" s="1"/>
  <c r="D96" i="3"/>
  <c r="F168" i="3"/>
  <c r="I168" i="3" s="1"/>
  <c r="D180" i="3"/>
  <c r="H98" i="3"/>
  <c r="D98" i="3"/>
  <c r="F183" i="3"/>
  <c r="B12" i="3"/>
  <c r="B43" i="2" s="1"/>
  <c r="D66" i="3"/>
  <c r="E22" i="3"/>
  <c r="K180" i="3"/>
  <c r="C12" i="3"/>
  <c r="G12" i="3" s="1"/>
  <c r="G43" i="2" s="1"/>
  <c r="B248" i="3"/>
  <c r="B58" i="2" s="1"/>
  <c r="L58" i="2" s="1"/>
  <c r="E37" i="3"/>
  <c r="I325" i="3"/>
  <c r="G79" i="3"/>
  <c r="H52" i="3"/>
  <c r="B218" i="3"/>
  <c r="B56" i="2" s="1"/>
  <c r="L56" i="2" s="1"/>
  <c r="D117" i="3"/>
  <c r="D148" i="3"/>
  <c r="E258" i="3"/>
  <c r="H198" i="3"/>
  <c r="B287" i="3"/>
  <c r="B61" i="2" s="1"/>
  <c r="L61" i="2" s="1"/>
  <c r="F61" i="2"/>
  <c r="F198" i="3"/>
  <c r="K259" i="3"/>
  <c r="G197" i="3"/>
  <c r="C55" i="3"/>
  <c r="D55" i="3" s="1"/>
  <c r="D46" i="2" s="1"/>
  <c r="H66" i="3"/>
  <c r="E198" i="3"/>
  <c r="H200" i="3"/>
  <c r="K9" i="3"/>
  <c r="H6" i="3"/>
  <c r="D37" i="3"/>
  <c r="C202" i="3"/>
  <c r="H49" i="3"/>
  <c r="K66" i="3"/>
  <c r="H131" i="3"/>
  <c r="D198" i="3"/>
  <c r="E200" i="3"/>
  <c r="F200" i="3"/>
  <c r="I200" i="3" s="1"/>
  <c r="F98" i="3"/>
  <c r="D50" i="3"/>
  <c r="I244" i="3"/>
  <c r="I297" i="3"/>
  <c r="K197" i="3"/>
  <c r="C27" i="3"/>
  <c r="I212" i="3"/>
  <c r="K148" i="3"/>
  <c r="C70" i="3"/>
  <c r="F70" i="3" s="1"/>
  <c r="F47" i="2" s="1"/>
  <c r="G66" i="3"/>
  <c r="H97" i="3"/>
  <c r="G147" i="3"/>
  <c r="I147" i="3" s="1"/>
  <c r="H197" i="3"/>
  <c r="D49" i="3"/>
  <c r="D52" i="3"/>
  <c r="H149" i="3"/>
  <c r="I149" i="3" s="1"/>
  <c r="I100" i="3"/>
  <c r="H132" i="3"/>
  <c r="K198" i="3"/>
  <c r="K113" i="3"/>
  <c r="C274" i="3"/>
  <c r="C60" i="2" s="1"/>
  <c r="M60" i="2" s="1"/>
  <c r="K147" i="3"/>
  <c r="D197" i="3"/>
  <c r="E49" i="3"/>
  <c r="K67" i="3"/>
  <c r="H183" i="3"/>
  <c r="K132" i="3"/>
  <c r="D115" i="3"/>
  <c r="G9" i="3"/>
  <c r="F259" i="3"/>
  <c r="G167" i="3"/>
  <c r="D146" i="3"/>
  <c r="H147" i="3"/>
  <c r="F35" i="3"/>
  <c r="F164" i="3"/>
  <c r="I164" i="3" s="1"/>
  <c r="D182" i="3"/>
  <c r="H196" i="3"/>
  <c r="D35" i="3"/>
  <c r="D131" i="3"/>
  <c r="H199" i="3"/>
  <c r="I199" i="3" s="1"/>
  <c r="K258" i="3"/>
  <c r="G130" i="3"/>
  <c r="N65" i="2"/>
  <c r="B26" i="16"/>
  <c r="I324" i="3"/>
  <c r="C26" i="16" s="1"/>
  <c r="M31" i="2"/>
  <c r="L31" i="2"/>
  <c r="L64" i="2"/>
  <c r="J36" i="2"/>
  <c r="J37" i="2" s="1"/>
  <c r="I96" i="3"/>
  <c r="I61" i="2"/>
  <c r="N61" i="2" s="1"/>
  <c r="C23" i="16"/>
  <c r="I152" i="3"/>
  <c r="H202" i="3"/>
  <c r="H55" i="2" s="1"/>
  <c r="D152" i="3"/>
  <c r="D52" i="2" s="1"/>
  <c r="I274" i="3"/>
  <c r="C22" i="16" s="1"/>
  <c r="C136" i="3"/>
  <c r="G136" i="3" s="1"/>
  <c r="G51" i="2" s="1"/>
  <c r="K70" i="3"/>
  <c r="J47" i="2" s="1"/>
  <c r="K27" i="3"/>
  <c r="J44" i="2" s="1"/>
  <c r="F202" i="3"/>
  <c r="F55" i="2" s="1"/>
  <c r="E117" i="3"/>
  <c r="E114" i="3"/>
  <c r="H180" i="3"/>
  <c r="C170" i="3"/>
  <c r="K24" i="3"/>
  <c r="H133" i="3"/>
  <c r="F21" i="3"/>
  <c r="I21" i="3" s="1"/>
  <c r="G36" i="3"/>
  <c r="K130" i="3"/>
  <c r="H96" i="3"/>
  <c r="H182" i="3"/>
  <c r="I182" i="3" s="1"/>
  <c r="D82" i="3"/>
  <c r="I198" i="3"/>
  <c r="I115" i="3"/>
  <c r="D65" i="3"/>
  <c r="G65" i="3"/>
  <c r="I65" i="3" s="1"/>
  <c r="F114" i="3"/>
  <c r="I114" i="3" s="1"/>
  <c r="F7" i="3"/>
  <c r="D183" i="3"/>
  <c r="F167" i="3"/>
  <c r="I167" i="3" s="1"/>
  <c r="E81" i="3"/>
  <c r="B274" i="3"/>
  <c r="B60" i="2" s="1"/>
  <c r="L60" i="2" s="1"/>
  <c r="C261" i="3"/>
  <c r="C234" i="3"/>
  <c r="E234" i="3" s="1"/>
  <c r="E57" i="2" s="1"/>
  <c r="B170" i="3"/>
  <c r="B53" i="2" s="1"/>
  <c r="L53" i="2" s="1"/>
  <c r="E80" i="3"/>
  <c r="I55" i="3"/>
  <c r="I46" i="2" s="1"/>
  <c r="K55" i="3"/>
  <c r="J46" i="2" s="1"/>
  <c r="H27" i="3"/>
  <c r="H44" i="2" s="1"/>
  <c r="F55" i="3"/>
  <c r="F46" i="2" s="1"/>
  <c r="I146" i="3"/>
  <c r="I35" i="3"/>
  <c r="E27" i="3"/>
  <c r="E44" i="2" s="1"/>
  <c r="G55" i="3"/>
  <c r="G46" i="2" s="1"/>
  <c r="F152" i="3"/>
  <c r="F52" i="2" s="1"/>
  <c r="K232" i="3"/>
  <c r="E202" i="3"/>
  <c r="E55" i="2" s="1"/>
  <c r="C46" i="2"/>
  <c r="H165" i="3"/>
  <c r="G24" i="3"/>
  <c r="C41" i="3"/>
  <c r="D41" i="3" s="1"/>
  <c r="D45" i="2" s="1"/>
  <c r="D130" i="3"/>
  <c r="K96" i="3"/>
  <c r="K182" i="3"/>
  <c r="H22" i="3"/>
  <c r="D149" i="3"/>
  <c r="F113" i="3"/>
  <c r="I113" i="3" s="1"/>
  <c r="G113" i="3"/>
  <c r="H245" i="3"/>
  <c r="E149" i="3"/>
  <c r="B136" i="3"/>
  <c r="B51" i="2" s="1"/>
  <c r="L51" i="2" s="1"/>
  <c r="I67" i="3"/>
  <c r="G70" i="3"/>
  <c r="G47" i="2" s="1"/>
  <c r="E55" i="3"/>
  <c r="E46" i="2" s="1"/>
  <c r="K117" i="3"/>
  <c r="C119" i="3"/>
  <c r="I119" i="3" s="1"/>
  <c r="I50" i="2" s="1"/>
  <c r="N50" i="2" s="1"/>
  <c r="F180" i="3"/>
  <c r="I180" i="3" s="1"/>
  <c r="F165" i="3"/>
  <c r="K49" i="3"/>
  <c r="H24" i="3"/>
  <c r="D133" i="3"/>
  <c r="F52" i="3"/>
  <c r="E38" i="3"/>
  <c r="G38" i="3"/>
  <c r="H130" i="3"/>
  <c r="D164" i="3"/>
  <c r="G96" i="3"/>
  <c r="K82" i="3"/>
  <c r="D200" i="3"/>
  <c r="G68" i="3"/>
  <c r="I68" i="3" s="1"/>
  <c r="F97" i="3"/>
  <c r="G117" i="3"/>
  <c r="I117" i="3" s="1"/>
  <c r="F23" i="3"/>
  <c r="E197" i="3"/>
  <c r="D199" i="3"/>
  <c r="G98" i="3"/>
  <c r="I259" i="3"/>
  <c r="D167" i="3"/>
  <c r="I79" i="3"/>
  <c r="I131" i="3"/>
  <c r="D27" i="3"/>
  <c r="D44" i="2" s="1"/>
  <c r="F81" i="3"/>
  <c r="G133" i="3"/>
  <c r="I133" i="3" s="1"/>
  <c r="G22" i="3"/>
  <c r="I116" i="3"/>
  <c r="K213" i="3"/>
  <c r="C85" i="3"/>
  <c r="C48" i="2" s="1"/>
  <c r="E165" i="3"/>
  <c r="I102" i="3"/>
  <c r="H215" i="3"/>
  <c r="K200" i="3"/>
  <c r="G37" i="3"/>
  <c r="K229" i="3"/>
  <c r="E113" i="3"/>
  <c r="E199" i="3"/>
  <c r="G7" i="3"/>
  <c r="K167" i="3"/>
  <c r="F38" i="3"/>
  <c r="I38" i="3" s="1"/>
  <c r="H258" i="3"/>
  <c r="I258" i="3" s="1"/>
  <c r="B152" i="3"/>
  <c r="B52" i="2" s="1"/>
  <c r="L52" i="2" s="1"/>
  <c r="C287" i="3"/>
  <c r="C61" i="2" s="1"/>
  <c r="M61" i="2" s="1"/>
  <c r="B261" i="3"/>
  <c r="D245" i="3"/>
  <c r="E167" i="3"/>
  <c r="I298" i="3"/>
  <c r="F215" i="3"/>
  <c r="E232" i="3"/>
  <c r="G229" i="3"/>
  <c r="I83" i="3"/>
  <c r="I51" i="3"/>
  <c r="D215" i="3"/>
  <c r="D196" i="3"/>
  <c r="H229" i="3"/>
  <c r="E229" i="3"/>
  <c r="F245" i="3"/>
  <c r="I271" i="3"/>
  <c r="D258" i="3"/>
  <c r="I215" i="3"/>
  <c r="H232" i="3"/>
  <c r="F229" i="3"/>
  <c r="I229" i="3" s="1"/>
  <c r="B186" i="3"/>
  <c r="B54" i="2" s="1"/>
  <c r="L54" i="2" s="1"/>
  <c r="I134" i="3"/>
  <c r="F232" i="3"/>
  <c r="F196" i="3"/>
  <c r="I196" i="3" s="1"/>
  <c r="F231" i="3"/>
  <c r="H231" i="3"/>
  <c r="D232" i="3"/>
  <c r="D234" i="3"/>
  <c r="D57" i="2" s="1"/>
  <c r="H234" i="3"/>
  <c r="H57" i="2" s="1"/>
  <c r="I234" i="3"/>
  <c r="C57" i="2"/>
  <c r="M57" i="2" s="1"/>
  <c r="I245" i="3"/>
  <c r="C16" i="16"/>
  <c r="I54" i="2"/>
  <c r="N54" i="2" s="1"/>
  <c r="I64" i="3"/>
  <c r="E213" i="3"/>
  <c r="C54" i="2"/>
  <c r="M54" i="2" s="1"/>
  <c r="D70" i="3"/>
  <c r="D47" i="2" s="1"/>
  <c r="E136" i="3"/>
  <c r="E51" i="2" s="1"/>
  <c r="C51" i="2"/>
  <c r="M51" i="2" s="1"/>
  <c r="K119" i="3"/>
  <c r="J50" i="2" s="1"/>
  <c r="D216" i="3"/>
  <c r="D248" i="3"/>
  <c r="D58" i="2" s="1"/>
  <c r="H216" i="3"/>
  <c r="H213" i="3"/>
  <c r="G213" i="3"/>
  <c r="H261" i="3"/>
  <c r="H186" i="3"/>
  <c r="H54" i="2" s="1"/>
  <c r="C8" i="16"/>
  <c r="C47" i="2"/>
  <c r="H248" i="3"/>
  <c r="H58" i="2" s="1"/>
  <c r="I12" i="3"/>
  <c r="K196" i="3"/>
  <c r="H166" i="3"/>
  <c r="F261" i="3"/>
  <c r="K81" i="3"/>
  <c r="K80" i="3"/>
  <c r="G186" i="3"/>
  <c r="G54" i="2" s="1"/>
  <c r="K136" i="3"/>
  <c r="J51" i="2" s="1"/>
  <c r="K248" i="3"/>
  <c r="J58" i="2" s="1"/>
  <c r="F166" i="3"/>
  <c r="F37" i="3"/>
  <c r="G216" i="3"/>
  <c r="E231" i="3"/>
  <c r="H80" i="3"/>
  <c r="I80" i="3" s="1"/>
  <c r="F50" i="3"/>
  <c r="I50" i="3" s="1"/>
  <c r="H36" i="3"/>
  <c r="E261" i="3"/>
  <c r="F99" i="3"/>
  <c r="E245" i="3"/>
  <c r="K245" i="3"/>
  <c r="E116" i="3"/>
  <c r="K186" i="3"/>
  <c r="J54" i="2" s="1"/>
  <c r="D119" i="3"/>
  <c r="D50" i="2" s="1"/>
  <c r="F186" i="3"/>
  <c r="F54" i="2" s="1"/>
  <c r="I248" i="3"/>
  <c r="C218" i="3"/>
  <c r="C43" i="2"/>
  <c r="D186" i="3"/>
  <c r="D54" i="2" s="1"/>
  <c r="E216" i="3"/>
  <c r="B300" i="3"/>
  <c r="B62" i="2" s="1"/>
  <c r="L62" i="2" s="1"/>
  <c r="E186" i="3"/>
  <c r="E54" i="2" s="1"/>
  <c r="F216" i="3"/>
  <c r="F41" i="3"/>
  <c r="F45" i="2" s="1"/>
  <c r="C49" i="2"/>
  <c r="F132" i="3"/>
  <c r="D231" i="3"/>
  <c r="K215" i="3"/>
  <c r="D99" i="3"/>
  <c r="H99" i="3"/>
  <c r="D116" i="3"/>
  <c r="G81" i="3"/>
  <c r="F213" i="3"/>
  <c r="K231" i="3"/>
  <c r="E132" i="3"/>
  <c r="D64" i="3"/>
  <c r="G99" i="3"/>
  <c r="G6" i="3"/>
  <c r="I311" i="3"/>
  <c r="D132" i="3"/>
  <c r="B313" i="3"/>
  <c r="B63" i="2" s="1"/>
  <c r="L63" i="2" s="1"/>
  <c r="H63" i="2"/>
  <c r="H30" i="2"/>
  <c r="G63" i="2"/>
  <c r="G30" i="2"/>
  <c r="F63" i="2"/>
  <c r="F30" i="2"/>
  <c r="E63" i="2"/>
  <c r="E30" i="2"/>
  <c r="D63" i="2"/>
  <c r="D30" i="2"/>
  <c r="I303" i="1"/>
  <c r="I306" i="1" s="1"/>
  <c r="I30" i="2" s="1"/>
  <c r="N30" i="2" s="1"/>
  <c r="I310" i="3"/>
  <c r="D310" i="3"/>
  <c r="C310" i="3"/>
  <c r="C313" i="3" s="1"/>
  <c r="C63" i="2" s="1"/>
  <c r="M63" i="2" s="1"/>
  <c r="I23" i="3" l="1"/>
  <c r="D136" i="3"/>
  <c r="D51" i="2" s="1"/>
  <c r="I36" i="3"/>
  <c r="I136" i="3"/>
  <c r="I165" i="3"/>
  <c r="I132" i="3"/>
  <c r="E119" i="3"/>
  <c r="E50" i="2" s="1"/>
  <c r="I97" i="3"/>
  <c r="C12" i="16"/>
  <c r="I6" i="3"/>
  <c r="E12" i="3"/>
  <c r="E43" i="2" s="1"/>
  <c r="F27" i="3"/>
  <c r="F44" i="2" s="1"/>
  <c r="G27" i="3"/>
  <c r="G44" i="2" s="1"/>
  <c r="C44" i="2"/>
  <c r="I27" i="3"/>
  <c r="C50" i="2"/>
  <c r="M50" i="2" s="1"/>
  <c r="I98" i="3"/>
  <c r="K202" i="3"/>
  <c r="J55" i="2" s="1"/>
  <c r="I202" i="3"/>
  <c r="D202" i="3"/>
  <c r="D55" i="2" s="1"/>
  <c r="G202" i="3"/>
  <c r="G55" i="2" s="1"/>
  <c r="G152" i="3"/>
  <c r="G52" i="2" s="1"/>
  <c r="K152" i="3"/>
  <c r="J52" i="2" s="1"/>
  <c r="H152" i="3"/>
  <c r="H52" i="2" s="1"/>
  <c r="C52" i="2"/>
  <c r="M52" i="2" s="1"/>
  <c r="E152" i="3"/>
  <c r="E52" i="2" s="1"/>
  <c r="H119" i="3"/>
  <c r="H50" i="2" s="1"/>
  <c r="G119" i="3"/>
  <c r="G50" i="2" s="1"/>
  <c r="D12" i="3"/>
  <c r="D43" i="2" s="1"/>
  <c r="E70" i="3"/>
  <c r="E47" i="2" s="1"/>
  <c r="C55" i="2"/>
  <c r="M55" i="2" s="1"/>
  <c r="I130" i="3"/>
  <c r="H70" i="3"/>
  <c r="H47" i="2" s="1"/>
  <c r="H102" i="3"/>
  <c r="H49" i="2" s="1"/>
  <c r="E102" i="3"/>
  <c r="E49" i="2" s="1"/>
  <c r="G102" i="3"/>
  <c r="G49" i="2" s="1"/>
  <c r="K102" i="3"/>
  <c r="J49" i="2" s="1"/>
  <c r="D102" i="3"/>
  <c r="D49" i="2" s="1"/>
  <c r="F102" i="3"/>
  <c r="F49" i="2" s="1"/>
  <c r="I60" i="2"/>
  <c r="N60" i="2" s="1"/>
  <c r="I70" i="3"/>
  <c r="C9" i="16" s="1"/>
  <c r="F119" i="3"/>
  <c r="F50" i="2" s="1"/>
  <c r="I231" i="3"/>
  <c r="I22" i="3"/>
  <c r="I52" i="3"/>
  <c r="H55" i="3"/>
  <c r="H46" i="2" s="1"/>
  <c r="F248" i="3"/>
  <c r="F58" i="2" s="1"/>
  <c r="G248" i="3"/>
  <c r="G58" i="2" s="1"/>
  <c r="C58" i="2"/>
  <c r="M58" i="2" s="1"/>
  <c r="E248" i="3"/>
  <c r="E58" i="2" s="1"/>
  <c r="I183" i="3"/>
  <c r="M64" i="2"/>
  <c r="N64" i="2"/>
  <c r="I166" i="3"/>
  <c r="G85" i="3"/>
  <c r="G48" i="2" s="1"/>
  <c r="K234" i="3"/>
  <c r="J57" i="2" s="1"/>
  <c r="G261" i="3"/>
  <c r="K261" i="3"/>
  <c r="I37" i="3"/>
  <c r="H85" i="3"/>
  <c r="H48" i="2" s="1"/>
  <c r="C11" i="16"/>
  <c r="I49" i="2"/>
  <c r="I232" i="3"/>
  <c r="K85" i="3"/>
  <c r="J48" i="2" s="1"/>
  <c r="F85" i="3"/>
  <c r="F48" i="2" s="1"/>
  <c r="D85" i="3"/>
  <c r="D48" i="2" s="1"/>
  <c r="E85" i="3"/>
  <c r="E48" i="2" s="1"/>
  <c r="I85" i="3"/>
  <c r="G41" i="3"/>
  <c r="G45" i="2" s="1"/>
  <c r="K41" i="3"/>
  <c r="J45" i="2" s="1"/>
  <c r="H41" i="3"/>
  <c r="H45" i="2" s="1"/>
  <c r="I41" i="3"/>
  <c r="E41" i="3"/>
  <c r="E45" i="2" s="1"/>
  <c r="C45" i="2"/>
  <c r="H136" i="3"/>
  <c r="H51" i="2" s="1"/>
  <c r="F136" i="3"/>
  <c r="F51" i="2" s="1"/>
  <c r="I7" i="3"/>
  <c r="I213" i="3"/>
  <c r="G234" i="3"/>
  <c r="G57" i="2" s="1"/>
  <c r="F234" i="3"/>
  <c r="F57" i="2" s="1"/>
  <c r="I24" i="3"/>
  <c r="F170" i="3"/>
  <c r="F53" i="2" s="1"/>
  <c r="I170" i="3"/>
  <c r="E170" i="3"/>
  <c r="E53" i="2" s="1"/>
  <c r="C53" i="2"/>
  <c r="M53" i="2" s="1"/>
  <c r="K170" i="3"/>
  <c r="J53" i="2" s="1"/>
  <c r="G170" i="3"/>
  <c r="G53" i="2" s="1"/>
  <c r="H170" i="3"/>
  <c r="H53" i="2" s="1"/>
  <c r="D170" i="3"/>
  <c r="D53" i="2" s="1"/>
  <c r="C14" i="16"/>
  <c r="I52" i="2"/>
  <c r="N52" i="2" s="1"/>
  <c r="I99" i="3"/>
  <c r="I216" i="3"/>
  <c r="I81" i="3"/>
  <c r="I57" i="2"/>
  <c r="N57" i="2" s="1"/>
  <c r="C19" i="16"/>
  <c r="C56" i="2"/>
  <c r="M56" i="2" s="1"/>
  <c r="E218" i="3"/>
  <c r="E56" i="2" s="1"/>
  <c r="K218" i="3"/>
  <c r="J56" i="2" s="1"/>
  <c r="D218" i="3"/>
  <c r="D56" i="2" s="1"/>
  <c r="F218" i="3"/>
  <c r="F56" i="2" s="1"/>
  <c r="H218" i="3"/>
  <c r="H56" i="2" s="1"/>
  <c r="I218" i="3"/>
  <c r="G218" i="3"/>
  <c r="G56" i="2" s="1"/>
  <c r="C20" i="16"/>
  <c r="I58" i="2"/>
  <c r="N58" i="2" s="1"/>
  <c r="C13" i="16"/>
  <c r="I51" i="2"/>
  <c r="N51" i="2" s="1"/>
  <c r="I313" i="3"/>
  <c r="I63" i="2" s="1"/>
  <c r="N63" i="2" s="1"/>
  <c r="C5" i="16"/>
  <c r="I43" i="2"/>
  <c r="C17" i="16" l="1"/>
  <c r="I55" i="2"/>
  <c r="N55" i="2" s="1"/>
  <c r="I44" i="2"/>
  <c r="C6" i="16"/>
  <c r="I47" i="2"/>
  <c r="I53" i="2"/>
  <c r="N53" i="2" s="1"/>
  <c r="C15" i="16"/>
  <c r="I45" i="2"/>
  <c r="C7" i="16"/>
  <c r="I48" i="2"/>
  <c r="C10" i="16"/>
  <c r="C18" i="16"/>
  <c r="I56" i="2"/>
  <c r="N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JPD</author>
    <author xml:space="preserve">JPDe </author>
  </authors>
  <commentList>
    <comment ref="E8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correction made in 2009</t>
        </r>
      </text>
    </comment>
    <comment ref="B129" authorId="1" shapeId="0" xr:uid="{00000000-0006-0000-0400-000002000000}">
      <text>
        <r>
          <rPr>
            <b/>
            <sz val="8"/>
            <color indexed="81"/>
            <rFont val="Tahoma"/>
            <family val="2"/>
          </rPr>
          <t>correction made in 2013</t>
        </r>
      </text>
    </comment>
  </commentList>
</comments>
</file>

<file path=xl/sharedStrings.xml><?xml version="1.0" encoding="utf-8"?>
<sst xmlns="http://schemas.openxmlformats.org/spreadsheetml/2006/main" count="1231" uniqueCount="101">
  <si>
    <t>Evolution for USA/Canada + Europe + India + Brazil/Argentina (and 1 plant in Uruguay from 2005 onwards)</t>
  </si>
  <si>
    <t>plus 3  Russian plants from 2005 onwards plus 2 Mexican plants from 2008 onwards</t>
  </si>
  <si>
    <t>Considering 1 Uruguayan plant, 2 Mexican plants and 3 Russian plants as from 2002</t>
  </si>
  <si>
    <t>Absolute values</t>
  </si>
  <si>
    <t>Year</t>
  </si>
  <si>
    <t>Hg plants</t>
  </si>
  <si>
    <t>Capacity</t>
  </si>
  <si>
    <t>Purchases /Sales</t>
  </si>
  <si>
    <t>Consumption /Use</t>
  </si>
  <si>
    <t>Emission to products</t>
  </si>
  <si>
    <t>Emission to water</t>
  </si>
  <si>
    <t>Emission to air</t>
  </si>
  <si>
    <t>Total emissions</t>
  </si>
  <si>
    <t>Solid waste</t>
  </si>
  <si>
    <t>Number</t>
  </si>
  <si>
    <t>In 1000 t Cl2/y</t>
  </si>
  <si>
    <t>kg Hg /y</t>
  </si>
  <si>
    <t>*(1)</t>
  </si>
  <si>
    <t>without all Russian plants data</t>
  </si>
  <si>
    <t>Relative values (/t chlorine capacity)</t>
  </si>
  <si>
    <r>
      <t>g Hg /t Cl</t>
    </r>
    <r>
      <rPr>
        <vertAlign val="subscript"/>
        <sz val="10"/>
        <rFont val="Arial"/>
        <family val="2"/>
      </rPr>
      <t>2</t>
    </r>
  </si>
  <si>
    <t>g Hg /t Cl2</t>
  </si>
  <si>
    <t>Production year: 2002</t>
  </si>
  <si>
    <t>Country or Area</t>
  </si>
  <si>
    <r>
      <t>In 1000 t Cl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/y</t>
    </r>
  </si>
  <si>
    <t>(- if sold)</t>
  </si>
  <si>
    <t>Europe</t>
  </si>
  <si>
    <t>United States of America                + Canada</t>
  </si>
  <si>
    <t>India</t>
  </si>
  <si>
    <t>Brazil + Argentina (1 plant)</t>
  </si>
  <si>
    <t>Total</t>
  </si>
  <si>
    <t>*(1) no data reported for the Indian plants</t>
  </si>
  <si>
    <t>Production year: 2003</t>
  </si>
  <si>
    <t>Production year: 2004</t>
  </si>
  <si>
    <t>Production year: 2005</t>
  </si>
  <si>
    <t>Brazil + Argentina (1 plant) + Uruguay (1 plant)</t>
  </si>
  <si>
    <t>Russia</t>
  </si>
  <si>
    <t>*(2)</t>
  </si>
  <si>
    <t>*(2) no data reported for the 3 Russian plants</t>
  </si>
  <si>
    <t>Production year: 2006</t>
  </si>
  <si>
    <t>*(3)</t>
  </si>
  <si>
    <t>*(3) no data reported for one Russian plant</t>
  </si>
  <si>
    <t>Production year: 2007</t>
  </si>
  <si>
    <t>Russia *(4)</t>
  </si>
  <si>
    <t>For India, only Hg purchases (sales data not available)</t>
  </si>
  <si>
    <t>*(4) data "consumption" extrapolated from the year 2008 for one plant</t>
  </si>
  <si>
    <t>Production year: 2008</t>
  </si>
  <si>
    <t>United States of America                + Canada + Mexico</t>
  </si>
  <si>
    <t>From 2008, integration of the Mexican plants into the North American data</t>
  </si>
  <si>
    <t>Production year: 2009</t>
  </si>
  <si>
    <t>Emission with products</t>
  </si>
  <si>
    <t>Brazil * (5) + Argentina (1 plant) + Uruguay (1 plant)</t>
  </si>
  <si>
    <t>* (5) one plant shut down in February; emissions to air and water during dismantling also taken into account</t>
  </si>
  <si>
    <t>Production year: 2010</t>
  </si>
  <si>
    <t>Brazil + Argentina (1 plant) + Uruguay (1 plant) * (5 bis)</t>
  </si>
  <si>
    <t>* (5 bis) correction for the plant shut down in 2009, but emissions to air and water during dismantling also taken into account</t>
  </si>
  <si>
    <t>Production year: 2011</t>
  </si>
  <si>
    <t>Brazil + Argentina (1 plant) + Uruguay (1 plant) (5 bis &amp; 6)</t>
  </si>
  <si>
    <t>Russia (7)</t>
  </si>
  <si>
    <t>* (5 bis) correction for the plant shut down in 2009 but emissions to air and water during dismantling also taken into account</t>
  </si>
  <si>
    <t xml:space="preserve">            as well as the 17 tonnes of mercury in solid waste produced by this dismantling</t>
  </si>
  <si>
    <t>* (6)  small correction brought in the consumtion/use (was mentioned 20,014 previously)</t>
  </si>
  <si>
    <t>* (7) one plant did not report its purchase/sales amount and the corresponding value indicated refers only to the two other plants</t>
  </si>
  <si>
    <t>Production year: 2012</t>
  </si>
  <si>
    <t>Russia (8)</t>
  </si>
  <si>
    <t>* (8)  small apparent capacity increase due to putting back in service a few electrolysers that were previously kept in standby</t>
  </si>
  <si>
    <t>Production year: 2013</t>
  </si>
  <si>
    <t>Production year: 2014</t>
  </si>
  <si>
    <t>Production year: 2015</t>
  </si>
  <si>
    <t>Production year: 2016</t>
  </si>
  <si>
    <t>Production year: 2017</t>
  </si>
  <si>
    <t>United States of America + Canada + Mexico + Brazil + Argentina (1 plant) + Uruguay (1 plant)</t>
  </si>
  <si>
    <t>Production year: 2018</t>
  </si>
  <si>
    <t>Production year: 2019</t>
  </si>
  <si>
    <t>Production year: 2020</t>
  </si>
  <si>
    <t>Shut-down of plants during 2020</t>
  </si>
  <si>
    <t>location (s)</t>
  </si>
  <si>
    <t>capacity In 1000 t Cl2/y</t>
  </si>
  <si>
    <t>date</t>
  </si>
  <si>
    <t>remarks</t>
  </si>
  <si>
    <t>USA</t>
  </si>
  <si>
    <t>Brasil</t>
  </si>
  <si>
    <t>Production year: 2021</t>
  </si>
  <si>
    <t>Shut-down of plants during 2021</t>
  </si>
  <si>
    <t>n.a.</t>
  </si>
  <si>
    <t>Production year: 2022</t>
  </si>
  <si>
    <r>
      <t>g Hg / t Cl</t>
    </r>
    <r>
      <rPr>
        <vertAlign val="subscript"/>
        <sz val="10"/>
        <rFont val="Times New Roman"/>
        <family val="1"/>
      </rPr>
      <t>2</t>
    </r>
  </si>
  <si>
    <t>United States of America      + Canada</t>
  </si>
  <si>
    <t>* (5 bis) correction for the plant shut down in 2009; emissions to air and water during dismantling also taken into account</t>
  </si>
  <si>
    <t>relative emission</t>
  </si>
  <si>
    <t>gr/ton cl2 capacity</t>
  </si>
  <si>
    <t>Production year: 2023</t>
  </si>
  <si>
    <t>Shut-down of plants during 2022</t>
  </si>
  <si>
    <t>Shut-down of plants during 2023</t>
  </si>
  <si>
    <t>Production year: 2024</t>
  </si>
  <si>
    <t>Shut-down of plants during 2024</t>
  </si>
  <si>
    <t>reviwed in March 22, 2025, by Nelson</t>
  </si>
  <si>
    <t>Before the number was 111,26 - No considerated Russia capacity (???)</t>
  </si>
  <si>
    <t xml:space="preserve">There was no explanation for this. For the calculation of the other figures, Russia's capacity was taken into account. </t>
  </si>
  <si>
    <t>Reviewed on March 22, 2025, by Nelson</t>
  </si>
  <si>
    <t>Previously the figure was 111,26 - Russia's capacity was not taken into account (???)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</si>
</sst>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vertAlign val="subscript"/>
      <sz val="10"/>
      <name val="Times New Roman"/>
      <family val="1"/>
    </font>
    <font>
      <sz val="8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i/>
      <sz val="1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7" fillId="0" borderId="0"/>
    <xf numFmtId="0" fontId="7" fillId="0" borderId="0"/>
  </cellStyleXfs>
  <cellXfs count="27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2" fontId="7" fillId="0" borderId="1" xfId="0" applyNumberFormat="1" applyFont="1" applyBorder="1"/>
    <xf numFmtId="0" fontId="7" fillId="0" borderId="1" xfId="0" applyFont="1" applyBorder="1"/>
    <xf numFmtId="3" fontId="7" fillId="0" borderId="1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4" fontId="1" fillId="0" borderId="3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left" vertical="top" wrapText="1" indent="1"/>
    </xf>
    <xf numFmtId="4" fontId="1" fillId="0" borderId="2" xfId="0" applyNumberFormat="1" applyFont="1" applyBorder="1" applyAlignment="1">
      <alignment horizontal="right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right" vertical="top" wrapText="1"/>
    </xf>
    <xf numFmtId="3" fontId="2" fillId="2" borderId="6" xfId="0" applyNumberFormat="1" applyFont="1" applyFill="1" applyBorder="1" applyAlignment="1">
      <alignment horizontal="right" vertical="top" wrapText="1"/>
    </xf>
    <xf numFmtId="2" fontId="2" fillId="2" borderId="6" xfId="0" applyNumberFormat="1" applyFont="1" applyFill="1" applyBorder="1" applyAlignment="1">
      <alignment horizontal="right" vertical="top" wrapText="1"/>
    </xf>
    <xf numFmtId="4" fontId="2" fillId="2" borderId="6" xfId="0" applyNumberFormat="1" applyFont="1" applyFill="1" applyBorder="1" applyAlignment="1">
      <alignment horizontal="right"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0" fontId="1" fillId="0" borderId="4" xfId="0" applyFont="1" applyBorder="1" applyAlignment="1">
      <alignment vertical="top" wrapText="1"/>
    </xf>
    <xf numFmtId="2" fontId="2" fillId="2" borderId="7" xfId="0" applyNumberFormat="1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1" fontId="2" fillId="2" borderId="6" xfId="0" applyNumberFormat="1" applyFont="1" applyFill="1" applyBorder="1" applyAlignment="1">
      <alignment horizontal="right" vertical="top" wrapText="1"/>
    </xf>
    <xf numFmtId="3" fontId="1" fillId="0" borderId="3" xfId="0" applyNumberFormat="1" applyFont="1" applyBorder="1" applyAlignment="1">
      <alignment horizontal="right" vertical="top" wrapText="1"/>
    </xf>
    <xf numFmtId="1" fontId="1" fillId="0" borderId="3" xfId="0" applyNumberFormat="1" applyFont="1" applyBorder="1" applyAlignment="1">
      <alignment horizontal="right" vertical="top" wrapText="1"/>
    </xf>
    <xf numFmtId="3" fontId="1" fillId="0" borderId="2" xfId="0" applyNumberFormat="1" applyFont="1" applyBorder="1" applyAlignment="1">
      <alignment horizontal="right" vertical="top" wrapText="1"/>
    </xf>
    <xf numFmtId="3" fontId="2" fillId="2" borderId="7" xfId="0" applyNumberFormat="1" applyFont="1" applyFill="1" applyBorder="1" applyAlignment="1">
      <alignment horizontal="right" vertical="top" wrapText="1"/>
    </xf>
    <xf numFmtId="3" fontId="9" fillId="2" borderId="6" xfId="0" applyNumberFormat="1" applyFont="1" applyFill="1" applyBorder="1" applyAlignment="1">
      <alignment horizontal="right" vertical="top" wrapText="1"/>
    </xf>
    <xf numFmtId="3" fontId="9" fillId="2" borderId="7" xfId="0" applyNumberFormat="1" applyFont="1" applyFill="1" applyBorder="1" applyAlignment="1">
      <alignment horizontal="right" vertical="top" wrapText="1"/>
    </xf>
    <xf numFmtId="1" fontId="9" fillId="2" borderId="6" xfId="0" applyNumberFormat="1" applyFont="1" applyFill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3" fontId="2" fillId="0" borderId="0" xfId="0" applyNumberFormat="1" applyFont="1" applyAlignment="1">
      <alignment horizontal="right" vertical="top" wrapText="1"/>
    </xf>
    <xf numFmtId="1" fontId="2" fillId="0" borderId="0" xfId="0" applyNumberFormat="1" applyFont="1" applyAlignment="1">
      <alignment horizontal="right" vertical="top" wrapText="1"/>
    </xf>
    <xf numFmtId="0" fontId="12" fillId="0" borderId="0" xfId="0" applyFont="1"/>
    <xf numFmtId="0" fontId="11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2" fontId="12" fillId="0" borderId="0" xfId="0" applyNumberFormat="1" applyFont="1"/>
    <xf numFmtId="0" fontId="2" fillId="0" borderId="8" xfId="0" applyFont="1" applyBorder="1" applyAlignment="1">
      <alignment horizontal="left" vertical="top" wrapText="1" indent="1"/>
    </xf>
    <xf numFmtId="3" fontId="1" fillId="0" borderId="9" xfId="0" applyNumberFormat="1" applyFont="1" applyBorder="1" applyAlignment="1">
      <alignment horizontal="right" vertical="top" wrapText="1"/>
    </xf>
    <xf numFmtId="4" fontId="1" fillId="0" borderId="9" xfId="0" applyNumberFormat="1" applyFont="1" applyBorder="1" applyAlignment="1">
      <alignment horizontal="right" vertical="top" wrapText="1"/>
    </xf>
    <xf numFmtId="2" fontId="7" fillId="3" borderId="1" xfId="0" applyNumberFormat="1" applyFont="1" applyFill="1" applyBorder="1" applyAlignment="1">
      <alignment horizontal="right" vertical="top" wrapText="1"/>
    </xf>
    <xf numFmtId="0" fontId="1" fillId="0" borderId="6" xfId="0" applyFont="1" applyBorder="1" applyAlignment="1">
      <alignment horizontal="center" vertical="top" wrapText="1"/>
    </xf>
    <xf numFmtId="2" fontId="7" fillId="0" borderId="2" xfId="0" applyNumberFormat="1" applyFont="1" applyBorder="1"/>
    <xf numFmtId="0" fontId="11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3" fontId="7" fillId="0" borderId="10" xfId="0" applyNumberFormat="1" applyFont="1" applyBorder="1" applyAlignment="1">
      <alignment horizontal="right" vertical="top" wrapText="1"/>
    </xf>
    <xf numFmtId="2" fontId="11" fillId="0" borderId="10" xfId="0" applyNumberFormat="1" applyFont="1" applyBorder="1" applyAlignment="1">
      <alignment horizontal="center"/>
    </xf>
    <xf numFmtId="2" fontId="11" fillId="0" borderId="11" xfId="0" applyNumberFormat="1" applyFont="1" applyBorder="1" applyAlignment="1">
      <alignment horizontal="center"/>
    </xf>
    <xf numFmtId="1" fontId="7" fillId="0" borderId="10" xfId="0" applyNumberFormat="1" applyFont="1" applyBorder="1"/>
    <xf numFmtId="2" fontId="7" fillId="0" borderId="10" xfId="0" applyNumberFormat="1" applyFont="1" applyBorder="1"/>
    <xf numFmtId="0" fontId="11" fillId="0" borderId="0" xfId="0" applyFont="1"/>
    <xf numFmtId="2" fontId="2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2" fontId="7" fillId="3" borderId="1" xfId="0" applyNumberFormat="1" applyFont="1" applyFill="1" applyBorder="1"/>
    <xf numFmtId="3" fontId="1" fillId="3" borderId="3" xfId="0" applyNumberFormat="1" applyFont="1" applyFill="1" applyBorder="1" applyAlignment="1">
      <alignment horizontal="right" vertical="top" wrapText="1"/>
    </xf>
    <xf numFmtId="0" fontId="1" fillId="3" borderId="3" xfId="0" applyFont="1" applyFill="1" applyBorder="1" applyAlignment="1">
      <alignment horizontal="right" vertical="top" wrapText="1"/>
    </xf>
    <xf numFmtId="3" fontId="1" fillId="3" borderId="9" xfId="0" applyNumberFormat="1" applyFont="1" applyFill="1" applyBorder="1" applyAlignment="1">
      <alignment horizontal="right" vertical="top" wrapText="1"/>
    </xf>
    <xf numFmtId="2" fontId="1" fillId="0" borderId="3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/>
    <xf numFmtId="3" fontId="1" fillId="4" borderId="2" xfId="0" applyNumberFormat="1" applyFont="1" applyFill="1" applyBorder="1" applyAlignment="1">
      <alignment horizontal="right" vertical="top" wrapText="1"/>
    </xf>
    <xf numFmtId="3" fontId="7" fillId="0" borderId="2" xfId="0" applyNumberFormat="1" applyFont="1" applyBorder="1"/>
    <xf numFmtId="1" fontId="1" fillId="5" borderId="3" xfId="0" applyNumberFormat="1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right" vertical="top" wrapText="1"/>
    </xf>
    <xf numFmtId="3" fontId="1" fillId="5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 wrapText="1"/>
    </xf>
    <xf numFmtId="3" fontId="1" fillId="4" borderId="1" xfId="0" applyNumberFormat="1" applyFont="1" applyFill="1" applyBorder="1" applyAlignment="1">
      <alignment horizontal="right" vertical="top" wrapText="1"/>
    </xf>
    <xf numFmtId="3" fontId="1" fillId="4" borderId="3" xfId="0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3" fontId="7" fillId="3" borderId="1" xfId="0" applyNumberFormat="1" applyFont="1" applyFill="1" applyBorder="1" applyAlignment="1">
      <alignment horizontal="right" vertical="top" wrapText="1"/>
    </xf>
    <xf numFmtId="3" fontId="7" fillId="0" borderId="2" xfId="0" applyNumberFormat="1" applyFont="1" applyBorder="1" applyAlignment="1">
      <alignment horizontal="right" vertical="top" wrapText="1"/>
    </xf>
    <xf numFmtId="0" fontId="11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right" vertical="top" wrapText="1"/>
    </xf>
    <xf numFmtId="1" fontId="7" fillId="0" borderId="1" xfId="0" applyNumberFormat="1" applyFont="1" applyBorder="1" applyAlignment="1">
      <alignment horizontal="right" vertical="top" wrapText="1"/>
    </xf>
    <xf numFmtId="0" fontId="11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top" wrapText="1"/>
    </xf>
    <xf numFmtId="0" fontId="7" fillId="0" borderId="13" xfId="0" applyFont="1" applyBorder="1" applyAlignment="1">
      <alignment horizontal="center" vertical="top"/>
    </xf>
    <xf numFmtId="0" fontId="7" fillId="0" borderId="12" xfId="0" applyFont="1" applyBorder="1" applyAlignment="1">
      <alignment horizontal="right" vertical="top" wrapText="1"/>
    </xf>
    <xf numFmtId="3" fontId="7" fillId="0" borderId="11" xfId="0" applyNumberFormat="1" applyFont="1" applyBorder="1" applyAlignment="1">
      <alignment horizontal="righ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right" vertical="top" wrapText="1"/>
    </xf>
    <xf numFmtId="4" fontId="1" fillId="5" borderId="3" xfId="0" applyNumberFormat="1" applyFont="1" applyFill="1" applyBorder="1" applyAlignment="1">
      <alignment horizontal="right" vertical="top" wrapText="1"/>
    </xf>
    <xf numFmtId="4" fontId="1" fillId="5" borderId="9" xfId="0" applyNumberFormat="1" applyFont="1" applyFill="1" applyBorder="1" applyAlignment="1">
      <alignment horizontal="right" vertical="top" wrapText="1"/>
    </xf>
    <xf numFmtId="0" fontId="2" fillId="0" borderId="13" xfId="0" applyFont="1" applyBorder="1" applyAlignment="1">
      <alignment horizontal="left" vertical="top" wrapText="1" indent="1"/>
    </xf>
    <xf numFmtId="1" fontId="1" fillId="0" borderId="16" xfId="0" applyNumberFormat="1" applyFont="1" applyBorder="1" applyAlignment="1">
      <alignment horizontal="right" vertical="top" wrapText="1"/>
    </xf>
    <xf numFmtId="1" fontId="1" fillId="0" borderId="17" xfId="0" applyNumberFormat="1" applyFont="1" applyBorder="1" applyAlignment="1">
      <alignment horizontal="right" vertical="top" wrapText="1"/>
    </xf>
    <xf numFmtId="0" fontId="2" fillId="2" borderId="18" xfId="0" applyFont="1" applyFill="1" applyBorder="1" applyAlignment="1">
      <alignment vertical="top" wrapText="1"/>
    </xf>
    <xf numFmtId="1" fontId="2" fillId="2" borderId="19" xfId="0" applyNumberFormat="1" applyFont="1" applyFill="1" applyBorder="1" applyAlignment="1">
      <alignment horizontal="right" vertical="top" wrapText="1"/>
    </xf>
    <xf numFmtId="3" fontId="2" fillId="2" borderId="20" xfId="0" applyNumberFormat="1" applyFont="1" applyFill="1" applyBorder="1" applyAlignment="1">
      <alignment horizontal="right" vertical="top" wrapText="1"/>
    </xf>
    <xf numFmtId="3" fontId="2" fillId="2" borderId="21" xfId="0" applyNumberFormat="1" applyFont="1" applyFill="1" applyBorder="1" applyAlignment="1">
      <alignment horizontal="right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right" vertical="center" wrapText="1"/>
    </xf>
    <xf numFmtId="3" fontId="1" fillId="0" borderId="23" xfId="0" applyNumberFormat="1" applyFont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23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top" wrapText="1"/>
    </xf>
    <xf numFmtId="3" fontId="2" fillId="0" borderId="23" xfId="0" applyNumberFormat="1" applyFont="1" applyBorder="1" applyAlignment="1">
      <alignment horizontal="right" vertical="top" wrapText="1"/>
    </xf>
    <xf numFmtId="1" fontId="1" fillId="0" borderId="14" xfId="0" applyNumberFormat="1" applyFont="1" applyBorder="1" applyAlignment="1">
      <alignment horizontal="right" vertical="top" wrapText="1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24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center"/>
    </xf>
    <xf numFmtId="3" fontId="7" fillId="0" borderId="0" xfId="0" applyNumberFormat="1" applyFont="1"/>
    <xf numFmtId="3" fontId="1" fillId="6" borderId="1" xfId="0" applyNumberFormat="1" applyFont="1" applyFill="1" applyBorder="1" applyAlignment="1">
      <alignment horizontal="right" vertical="center" wrapText="1"/>
    </xf>
    <xf numFmtId="4" fontId="1" fillId="6" borderId="3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1" fontId="1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top" wrapText="1" indent="1"/>
    </xf>
    <xf numFmtId="1" fontId="1" fillId="0" borderId="10" xfId="0" applyNumberFormat="1" applyFont="1" applyBorder="1" applyAlignment="1">
      <alignment horizontal="right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vertical="center" wrapText="1"/>
    </xf>
    <xf numFmtId="1" fontId="1" fillId="0" borderId="10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" fontId="7" fillId="0" borderId="0" xfId="0" applyNumberFormat="1" applyFont="1" applyAlignment="1">
      <alignment horizontal="right" vertical="top" wrapText="1"/>
    </xf>
    <xf numFmtId="3" fontId="7" fillId="0" borderId="0" xfId="0" applyNumberFormat="1" applyFont="1" applyAlignment="1">
      <alignment horizontal="right" vertical="top" wrapText="1"/>
    </xf>
    <xf numFmtId="0" fontId="7" fillId="0" borderId="14" xfId="0" applyFont="1" applyBorder="1"/>
    <xf numFmtId="3" fontId="7" fillId="0" borderId="14" xfId="0" applyNumberFormat="1" applyFont="1" applyBorder="1"/>
    <xf numFmtId="4" fontId="7" fillId="0" borderId="14" xfId="0" applyNumberFormat="1" applyFont="1" applyBorder="1"/>
    <xf numFmtId="0" fontId="0" fillId="0" borderId="12" xfId="0" applyBorder="1" applyAlignment="1">
      <alignment wrapText="1"/>
    </xf>
    <xf numFmtId="0" fontId="0" fillId="0" borderId="10" xfId="0" applyBorder="1"/>
    <xf numFmtId="15" fontId="0" fillId="0" borderId="10" xfId="0" applyNumberFormat="1" applyBorder="1"/>
    <xf numFmtId="0" fontId="0" fillId="0" borderId="11" xfId="0" applyBorder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7" fillId="0" borderId="4" xfId="0" applyFont="1" applyBorder="1"/>
    <xf numFmtId="3" fontId="1" fillId="0" borderId="2" xfId="0" applyNumberFormat="1" applyFont="1" applyBorder="1" applyAlignment="1">
      <alignment horizontal="right" vertical="center" wrapText="1"/>
    </xf>
    <xf numFmtId="165" fontId="0" fillId="0" borderId="0" xfId="0" applyNumberFormat="1"/>
    <xf numFmtId="15" fontId="7" fillId="0" borderId="3" xfId="0" applyNumberFormat="1" applyFont="1" applyBorder="1"/>
    <xf numFmtId="2" fontId="0" fillId="0" borderId="0" xfId="0" applyNumberFormat="1"/>
    <xf numFmtId="4" fontId="0" fillId="0" borderId="0" xfId="0" applyNumberFormat="1"/>
    <xf numFmtId="164" fontId="1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/>
    <xf numFmtId="164" fontId="2" fillId="2" borderId="20" xfId="0" applyNumberFormat="1" applyFont="1" applyFill="1" applyBorder="1" applyAlignment="1">
      <alignment horizontal="right" vertical="top" wrapText="1"/>
    </xf>
    <xf numFmtId="0" fontId="1" fillId="0" borderId="10" xfId="0" applyFont="1" applyBorder="1" applyAlignment="1">
      <alignment horizontal="right" vertical="center" wrapText="1"/>
    </xf>
    <xf numFmtId="0" fontId="11" fillId="0" borderId="57" xfId="0" applyFont="1" applyBorder="1" applyAlignment="1">
      <alignment horizontal="center"/>
    </xf>
    <xf numFmtId="4" fontId="7" fillId="0" borderId="1" xfId="0" applyNumberFormat="1" applyFont="1" applyBorder="1"/>
    <xf numFmtId="1" fontId="7" fillId="0" borderId="4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1" fontId="7" fillId="0" borderId="0" xfId="0" applyNumberFormat="1" applyFont="1"/>
    <xf numFmtId="4" fontId="7" fillId="0" borderId="0" xfId="0" applyNumberFormat="1" applyFont="1"/>
    <xf numFmtId="2" fontId="7" fillId="0" borderId="0" xfId="0" applyNumberFormat="1" applyFont="1"/>
    <xf numFmtId="0" fontId="11" fillId="0" borderId="58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1" fontId="7" fillId="0" borderId="60" xfId="0" applyNumberFormat="1" applyFont="1" applyBorder="1"/>
    <xf numFmtId="3" fontId="7" fillId="0" borderId="60" xfId="0" applyNumberFormat="1" applyFont="1" applyBorder="1"/>
    <xf numFmtId="4" fontId="7" fillId="0" borderId="60" xfId="0" applyNumberFormat="1" applyFont="1" applyBorder="1"/>
    <xf numFmtId="0" fontId="11" fillId="0" borderId="1" xfId="0" applyFont="1" applyBorder="1" applyAlignment="1">
      <alignment horizontal="center"/>
    </xf>
    <xf numFmtId="1" fontId="7" fillId="0" borderId="1" xfId="0" applyNumberFormat="1" applyFont="1" applyBorder="1"/>
    <xf numFmtId="1" fontId="7" fillId="0" borderId="6" xfId="0" applyNumberFormat="1" applyFont="1" applyBorder="1" applyAlignment="1">
      <alignment horizontal="right" vertical="top" wrapText="1"/>
    </xf>
    <xf numFmtId="2" fontId="7" fillId="0" borderId="6" xfId="0" applyNumberFormat="1" applyFont="1" applyBorder="1"/>
    <xf numFmtId="0" fontId="0" fillId="6" borderId="0" xfId="0" applyFill="1"/>
    <xf numFmtId="2" fontId="2" fillId="6" borderId="6" xfId="0" applyNumberFormat="1" applyFont="1" applyFill="1" applyBorder="1" applyAlignment="1">
      <alignment horizontal="right" vertical="top" wrapText="1"/>
    </xf>
    <xf numFmtId="4" fontId="7" fillId="6" borderId="1" xfId="0" applyNumberFormat="1" applyFont="1" applyFill="1" applyBorder="1" applyAlignment="1">
      <alignment horizontal="right" vertical="top" wrapText="1"/>
    </xf>
    <xf numFmtId="0" fontId="7" fillId="6" borderId="0" xfId="0" applyFont="1" applyFill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1" fillId="2" borderId="28" xfId="0" applyNumberFormat="1" applyFont="1" applyFill="1" applyBorder="1" applyAlignment="1">
      <alignment horizontal="center" vertical="center" wrapText="1"/>
    </xf>
    <xf numFmtId="165" fontId="1" fillId="2" borderId="27" xfId="0" applyNumberFormat="1" applyFont="1" applyFill="1" applyBorder="1" applyAlignment="1">
      <alignment horizontal="right" vertical="top" wrapText="1"/>
    </xf>
    <xf numFmtId="165" fontId="1" fillId="2" borderId="28" xfId="0" applyNumberFormat="1" applyFont="1" applyFill="1" applyBorder="1" applyAlignment="1">
      <alignment horizontal="right" vertical="top" wrapText="1"/>
    </xf>
    <xf numFmtId="164" fontId="2" fillId="2" borderId="30" xfId="0" applyNumberFormat="1" applyFont="1" applyFill="1" applyBorder="1" applyAlignment="1">
      <alignment horizontal="right" vertical="top" wrapText="1"/>
    </xf>
    <xf numFmtId="164" fontId="2" fillId="2" borderId="31" xfId="0" applyNumberFormat="1" applyFont="1" applyFill="1" applyBorder="1" applyAlignment="1">
      <alignment horizontal="right" vertical="top" wrapText="1"/>
    </xf>
    <xf numFmtId="0" fontId="10" fillId="2" borderId="32" xfId="0" applyFont="1" applyFill="1" applyBorder="1" applyAlignment="1">
      <alignment horizontal="center" vertical="top" wrapText="1"/>
    </xf>
    <xf numFmtId="0" fontId="10" fillId="2" borderId="33" xfId="0" applyFont="1" applyFill="1" applyBorder="1" applyAlignment="1">
      <alignment horizontal="center" vertical="top" wrapText="1"/>
    </xf>
    <xf numFmtId="0" fontId="10" fillId="2" borderId="25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0" fillId="0" borderId="49" xfId="0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8" fillId="0" borderId="51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/>
    </xf>
    <xf numFmtId="0" fontId="0" fillId="0" borderId="51" xfId="0" applyBorder="1" applyAlignment="1">
      <alignment horizontal="center" vertical="top"/>
    </xf>
    <xf numFmtId="0" fontId="7" fillId="0" borderId="52" xfId="0" applyFont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right" vertical="center" wrapText="1"/>
    </xf>
    <xf numFmtId="1" fontId="1" fillId="2" borderId="14" xfId="0" applyNumberFormat="1" applyFont="1" applyFill="1" applyBorder="1" applyAlignment="1">
      <alignment horizontal="right" vertical="top" wrapText="1"/>
    </xf>
    <xf numFmtId="1" fontId="1" fillId="2" borderId="16" xfId="0" applyNumberFormat="1" applyFont="1" applyFill="1" applyBorder="1" applyAlignment="1">
      <alignment horizontal="right" vertical="top" wrapText="1"/>
    </xf>
    <xf numFmtId="3" fontId="2" fillId="2" borderId="30" xfId="0" applyNumberFormat="1" applyFont="1" applyFill="1" applyBorder="1" applyAlignment="1">
      <alignment horizontal="right" vertical="top" wrapText="1"/>
    </xf>
    <xf numFmtId="3" fontId="2" fillId="2" borderId="31" xfId="0" applyNumberFormat="1" applyFont="1" applyFill="1" applyBorder="1" applyAlignment="1">
      <alignment horizontal="right" vertical="top" wrapText="1"/>
    </xf>
    <xf numFmtId="0" fontId="1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3" fontId="2" fillId="2" borderId="47" xfId="0" applyNumberFormat="1" applyFont="1" applyFill="1" applyBorder="1" applyAlignment="1">
      <alignment horizontal="right" vertical="top" wrapText="1"/>
    </xf>
    <xf numFmtId="3" fontId="2" fillId="2" borderId="48" xfId="0" applyNumberFormat="1" applyFont="1" applyFill="1" applyBorder="1" applyAlignment="1">
      <alignment horizontal="right" vertical="top" wrapText="1"/>
    </xf>
    <xf numFmtId="0" fontId="1" fillId="2" borderId="45" xfId="0" applyFont="1" applyFill="1" applyBorder="1" applyAlignment="1">
      <alignment horizontal="center" vertical="top" wrapText="1"/>
    </xf>
    <xf numFmtId="0" fontId="1" fillId="2" borderId="46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3" fontId="1" fillId="2" borderId="3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3" fontId="2" fillId="2" borderId="6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1" fontId="1" fillId="2" borderId="1" xfId="0" applyNumberFormat="1" applyFont="1" applyFill="1" applyBorder="1" applyAlignment="1">
      <alignment horizontal="right" vertical="top" wrapText="1"/>
    </xf>
    <xf numFmtId="1" fontId="2" fillId="2" borderId="1" xfId="0" applyNumberFormat="1" applyFont="1" applyFill="1" applyBorder="1" applyAlignment="1">
      <alignment horizontal="right" vertical="top" wrapText="1"/>
    </xf>
    <xf numFmtId="3" fontId="1" fillId="2" borderId="35" xfId="0" applyNumberFormat="1" applyFont="1" applyFill="1" applyBorder="1" applyAlignment="1">
      <alignment horizontal="right" vertical="center" wrapText="1"/>
    </xf>
    <xf numFmtId="3" fontId="1" fillId="2" borderId="36" xfId="0" applyNumberFormat="1" applyFont="1" applyFill="1" applyBorder="1" applyAlignment="1">
      <alignment horizontal="right" vertical="center" wrapText="1"/>
    </xf>
    <xf numFmtId="165" fontId="1" fillId="2" borderId="27" xfId="0" applyNumberFormat="1" applyFont="1" applyFill="1" applyBorder="1" applyAlignment="1">
      <alignment horizontal="right" vertical="center" wrapText="1"/>
    </xf>
    <xf numFmtId="165" fontId="1" fillId="2" borderId="28" xfId="0" applyNumberFormat="1" applyFont="1" applyFill="1" applyBorder="1" applyAlignment="1">
      <alignment horizontal="right" vertical="center" wrapText="1"/>
    </xf>
    <xf numFmtId="4" fontId="1" fillId="2" borderId="35" xfId="0" applyNumberFormat="1" applyFont="1" applyFill="1" applyBorder="1" applyAlignment="1">
      <alignment horizontal="right" vertical="top" wrapText="1"/>
    </xf>
    <xf numFmtId="4" fontId="1" fillId="2" borderId="36" xfId="0" applyNumberFormat="1" applyFont="1" applyFill="1" applyBorder="1" applyAlignment="1">
      <alignment horizontal="right" vertical="top" wrapText="1"/>
    </xf>
    <xf numFmtId="4" fontId="1" fillId="2" borderId="53" xfId="0" applyNumberFormat="1" applyFont="1" applyFill="1" applyBorder="1" applyAlignment="1">
      <alignment horizontal="right" vertical="center" wrapText="1"/>
    </xf>
    <xf numFmtId="4" fontId="1" fillId="2" borderId="54" xfId="0" applyNumberFormat="1" applyFont="1" applyFill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top" wrapText="1"/>
    </xf>
    <xf numFmtId="0" fontId="1" fillId="2" borderId="55" xfId="0" applyFont="1" applyFill="1" applyBorder="1" applyAlignment="1">
      <alignment horizontal="center" vertical="top" wrapText="1"/>
    </xf>
    <xf numFmtId="0" fontId="1" fillId="2" borderId="56" xfId="0" applyFont="1" applyFill="1" applyBorder="1" applyAlignment="1">
      <alignment horizontal="center" vertical="top" wrapText="1"/>
    </xf>
    <xf numFmtId="2" fontId="2" fillId="2" borderId="47" xfId="0" applyNumberFormat="1" applyFont="1" applyFill="1" applyBorder="1" applyAlignment="1">
      <alignment horizontal="right" vertical="top" wrapText="1"/>
    </xf>
    <xf numFmtId="2" fontId="2" fillId="2" borderId="48" xfId="0" applyNumberFormat="1" applyFont="1" applyFill="1" applyBorder="1" applyAlignment="1">
      <alignment horizontal="right" vertical="top" wrapText="1"/>
    </xf>
    <xf numFmtId="4" fontId="2" fillId="2" borderId="6" xfId="0" applyNumberFormat="1" applyFont="1" applyFill="1" applyBorder="1" applyAlignment="1">
      <alignment horizontal="right" vertical="top" wrapText="1"/>
    </xf>
    <xf numFmtId="4" fontId="1" fillId="2" borderId="53" xfId="0" applyNumberFormat="1" applyFont="1" applyFill="1" applyBorder="1" applyAlignment="1">
      <alignment horizontal="right" vertical="top" wrapText="1"/>
    </xf>
    <xf numFmtId="4" fontId="1" fillId="2" borderId="54" xfId="0" applyNumberFormat="1" applyFont="1" applyFill="1" applyBorder="1" applyAlignment="1">
      <alignment horizontal="right" vertical="top" wrapText="1"/>
    </xf>
    <xf numFmtId="4" fontId="1" fillId="2" borderId="3" xfId="0" applyNumberFormat="1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2" fontId="2" fillId="2" borderId="6" xfId="0" applyNumberFormat="1" applyFont="1" applyFill="1" applyBorder="1" applyAlignment="1">
      <alignment horizontal="righ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WCC - Chlor-Alkali Industry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Number of plants and capacity of mercury electrolysis units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in USA/Canada/Mexico, Europe, Russia, India and Brazil/Argentina/Uruguay (2021 no data from Russian plants)</a:t>
            </a:r>
          </a:p>
        </c:rich>
      </c:tx>
      <c:layout>
        <c:manualLayout>
          <c:xMode val="edge"/>
          <c:yMode val="edge"/>
          <c:x val="0.1551188304282759"/>
          <c:y val="4.392431436363148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757481914987159E-2"/>
          <c:y val="0.27576423889435303"/>
          <c:w val="0.78386763185108588"/>
          <c:h val="0.62420693020985851"/>
        </c:manualLayout>
      </c:layout>
      <c:lineChart>
        <c:grouping val="standard"/>
        <c:varyColors val="0"/>
        <c:ser>
          <c:idx val="3"/>
          <c:order val="1"/>
          <c:tx>
            <c:v>number of Hg plants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Global!$A$10:$A$32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Global!$L$10:$L$32</c:f>
              <c:numCache>
                <c:formatCode>General</c:formatCode>
                <c:ptCount val="23"/>
                <c:pt idx="0">
                  <c:v>91</c:v>
                </c:pt>
                <c:pt idx="1">
                  <c:v>89</c:v>
                </c:pt>
                <c:pt idx="2">
                  <c:v>86</c:v>
                </c:pt>
                <c:pt idx="3">
                  <c:v>80</c:v>
                </c:pt>
                <c:pt idx="4">
                  <c:v>76</c:v>
                </c:pt>
                <c:pt idx="5">
                  <c:v>72</c:v>
                </c:pt>
                <c:pt idx="6">
                  <c:v>62</c:v>
                </c:pt>
                <c:pt idx="7">
                  <c:v>60</c:v>
                </c:pt>
                <c:pt idx="8">
                  <c:v>56</c:v>
                </c:pt>
                <c:pt idx="9">
                  <c:v>52</c:v>
                </c:pt>
                <c:pt idx="10">
                  <c:v>50</c:v>
                </c:pt>
                <c:pt idx="11">
                  <c:v>45</c:v>
                </c:pt>
                <c:pt idx="12">
                  <c:v>44</c:v>
                </c:pt>
                <c:pt idx="13">
                  <c:v>38</c:v>
                </c:pt>
                <c:pt idx="14">
                  <c:v>34</c:v>
                </c:pt>
                <c:pt idx="15">
                  <c:v>30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7</c:v>
                </c:pt>
                <c:pt idx="20">
                  <c:v>7</c:v>
                </c:pt>
                <c:pt idx="21" formatCode="0">
                  <c:v>7</c:v>
                </c:pt>
                <c:pt idx="22" formatCode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E-4C43-BED9-EAAD288EF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728640"/>
        <c:axId val="1"/>
      </c:lineChart>
      <c:lineChart>
        <c:grouping val="standard"/>
        <c:varyColors val="0"/>
        <c:ser>
          <c:idx val="2"/>
          <c:order val="0"/>
          <c:tx>
            <c:strRef>
              <c:f>Global!$M$8</c:f>
              <c:strCache>
                <c:ptCount val="1"/>
                <c:pt idx="0">
                  <c:v>Capacity</c:v>
                </c:pt>
              </c:strCache>
            </c:strRef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Global!$A$10:$A$32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Global!$M$10:$M$32</c:f>
              <c:numCache>
                <c:formatCode>#,##0</c:formatCode>
                <c:ptCount val="23"/>
                <c:pt idx="0">
                  <c:v>9149.31</c:v>
                </c:pt>
                <c:pt idx="1">
                  <c:v>8846</c:v>
                </c:pt>
                <c:pt idx="2">
                  <c:v>8689</c:v>
                </c:pt>
                <c:pt idx="3">
                  <c:v>8391</c:v>
                </c:pt>
                <c:pt idx="4">
                  <c:v>8049</c:v>
                </c:pt>
                <c:pt idx="5">
                  <c:v>7024</c:v>
                </c:pt>
                <c:pt idx="6">
                  <c:v>6248.5</c:v>
                </c:pt>
                <c:pt idx="7">
                  <c:v>5705.6</c:v>
                </c:pt>
                <c:pt idx="8">
                  <c:v>5487.8</c:v>
                </c:pt>
                <c:pt idx="9">
                  <c:v>5294.5</c:v>
                </c:pt>
                <c:pt idx="10">
                  <c:v>4880.8</c:v>
                </c:pt>
                <c:pt idx="11">
                  <c:v>4191</c:v>
                </c:pt>
                <c:pt idx="12">
                  <c:v>3831</c:v>
                </c:pt>
                <c:pt idx="13">
                  <c:v>3435.4735000000001</c:v>
                </c:pt>
                <c:pt idx="14">
                  <c:v>3049.766174382954</c:v>
                </c:pt>
                <c:pt idx="15">
                  <c:v>2639.2</c:v>
                </c:pt>
                <c:pt idx="16">
                  <c:v>991.7</c:v>
                </c:pt>
                <c:pt idx="17">
                  <c:v>993.15</c:v>
                </c:pt>
                <c:pt idx="18">
                  <c:v>940.45</c:v>
                </c:pt>
                <c:pt idx="19">
                  <c:v>439.8</c:v>
                </c:pt>
                <c:pt idx="20">
                  <c:v>439.8</c:v>
                </c:pt>
                <c:pt idx="21">
                  <c:v>427.83</c:v>
                </c:pt>
                <c:pt idx="22">
                  <c:v>397.14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E-4C43-BED9-EAAD288EF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87372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Years</a:t>
                </a:r>
              </a:p>
            </c:rich>
          </c:tx>
          <c:layout>
            <c:manualLayout>
              <c:xMode val="edge"/>
              <c:yMode val="edge"/>
              <c:x val="0.88934838813687855"/>
              <c:y val="0.923377432837366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9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600"/>
                  <a:t>Number of plants</a:t>
                </a:r>
              </a:p>
            </c:rich>
          </c:tx>
          <c:layout>
            <c:manualLayout>
              <c:xMode val="edge"/>
              <c:yMode val="edge"/>
              <c:x val="8.6190396836037693E-3"/>
              <c:y val="0.20803685949552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73728640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  <c:max val="95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600"/>
                  <a:t>Capacity of plants (1000 t/y)</a:t>
                </a:r>
              </a:p>
            </c:rich>
          </c:tx>
          <c:layout>
            <c:manualLayout>
              <c:xMode val="edge"/>
              <c:yMode val="edge"/>
              <c:x val="0.80170118339180352"/>
              <c:y val="0.16056611026222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"/>
        <c:crosses val="max"/>
        <c:crossBetween val="between"/>
        <c:majorUnit val="50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687336129077992"/>
          <c:y val="0.21683023018082251"/>
          <c:w val="0.48082900935650863"/>
          <c:h val="8.3700486698480292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WCC - Chlor-Alkali Industry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mercury emissions (air + water + products)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for USA/Canada, Europe, India, Brazil/Argentina/Uruguay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and Russian plants </a:t>
            </a: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(from 2005 onwards) (2021 no data from Russian plants)</a:t>
            </a:r>
          </a:p>
        </c:rich>
      </c:tx>
      <c:layout>
        <c:manualLayout>
          <c:xMode val="edge"/>
          <c:yMode val="edge"/>
          <c:x val="0.20456638007824141"/>
          <c:y val="8.34043538675312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830345210660265E-2"/>
          <c:y val="0.23163399429986856"/>
          <c:w val="0.82335127977203615"/>
          <c:h val="0.6690120267939641"/>
        </c:manualLayout>
      </c:layout>
      <c:barChart>
        <c:barDir val="col"/>
        <c:grouping val="stacked"/>
        <c:varyColors val="0"/>
        <c:ser>
          <c:idx val="1"/>
          <c:order val="0"/>
          <c:tx>
            <c:v>relative emission</c:v>
          </c:tx>
          <c:spPr>
            <a:ln w="28575">
              <a:noFill/>
            </a:ln>
          </c:spPr>
          <c:invertIfNegative val="0"/>
          <c:cat>
            <c:numRef>
              <c:f>Global!$A$43:$A$65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Global!$I$43:$I$65</c:f>
              <c:numCache>
                <c:formatCode>0.00</c:formatCode>
                <c:ptCount val="23"/>
                <c:pt idx="0">
                  <c:v>2.7101537572617951</c:v>
                </c:pt>
                <c:pt idx="1">
                  <c:v>2.2996498007487021</c:v>
                </c:pt>
                <c:pt idx="2">
                  <c:v>2.0090349581486953</c:v>
                </c:pt>
                <c:pt idx="3">
                  <c:v>1.668093338169508</c:v>
                </c:pt>
                <c:pt idx="4">
                  <c:v>1.3917265733383781</c:v>
                </c:pt>
                <c:pt idx="5">
                  <c:v>1.240223059096176</c:v>
                </c:pt>
                <c:pt idx="6">
                  <c:v>1.30008802112507</c:v>
                </c:pt>
                <c:pt idx="7">
                  <c:v>1.2172076556365676</c:v>
                </c:pt>
                <c:pt idx="8">
                  <c:v>1.2245349774068943</c:v>
                </c:pt>
                <c:pt idx="9">
                  <c:v>1.3046179998111247</c:v>
                </c:pt>
                <c:pt idx="10">
                  <c:v>1.2689067366005571</c:v>
                </c:pt>
                <c:pt idx="11">
                  <c:v>1.3843951324266286</c:v>
                </c:pt>
                <c:pt idx="12">
                  <c:v>1.4239363090576871</c:v>
                </c:pt>
                <c:pt idx="13">
                  <c:v>1.6256571328522837</c:v>
                </c:pt>
                <c:pt idx="14">
                  <c:v>1.4356116234149192</c:v>
                </c:pt>
                <c:pt idx="15">
                  <c:v>1.6929372537132465</c:v>
                </c:pt>
                <c:pt idx="16">
                  <c:v>2.9510950892406984</c:v>
                </c:pt>
                <c:pt idx="17" formatCode="#,##0.00">
                  <c:v>4.0281729849468864</c:v>
                </c:pt>
                <c:pt idx="18" formatCode="#,##0.00">
                  <c:v>2.8366332469002926</c:v>
                </c:pt>
                <c:pt idx="19" formatCode="#,##0.00">
                  <c:v>2.5842428376534792</c:v>
                </c:pt>
                <c:pt idx="20" formatCode="#,##0.00">
                  <c:v>2.0886539336061847</c:v>
                </c:pt>
                <c:pt idx="21" formatCode="#,##0.00">
                  <c:v>2.3279106187036906</c:v>
                </c:pt>
                <c:pt idx="22" formatCode="#,##0.00">
                  <c:v>2.5997884876869621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E-48C2-B43E-B95644469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873353728"/>
        <c:axId val="1"/>
      </c:barChart>
      <c:scatterChart>
        <c:scatterStyle val="smoothMarker"/>
        <c:varyColors val="0"/>
        <c:ser>
          <c:idx val="0"/>
          <c:order val="1"/>
          <c:tx>
            <c:v>absolute emission</c:v>
          </c:tx>
          <c:marker>
            <c:symbol val="none"/>
          </c:marker>
          <c:xVal>
            <c:numRef>
              <c:f>Global!$A$10:$A$32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Global!$I$10:$I$32</c:f>
              <c:numCache>
                <c:formatCode>#,##0</c:formatCode>
                <c:ptCount val="23"/>
                <c:pt idx="0">
                  <c:v>23264.799999999999</c:v>
                </c:pt>
                <c:pt idx="1">
                  <c:v>19043.400000000001</c:v>
                </c:pt>
                <c:pt idx="2">
                  <c:v>16321.4</c:v>
                </c:pt>
                <c:pt idx="3">
                  <c:v>13796.800000000001</c:v>
                </c:pt>
                <c:pt idx="4">
                  <c:v>11035</c:v>
                </c:pt>
                <c:pt idx="5">
                  <c:v>8562.5</c:v>
                </c:pt>
                <c:pt idx="6">
                  <c:v>8123.6</c:v>
                </c:pt>
                <c:pt idx="7">
                  <c:v>6944.9000000000005</c:v>
                </c:pt>
                <c:pt idx="8">
                  <c:v>6720.7377699999997</c:v>
                </c:pt>
                <c:pt idx="9">
                  <c:v>6907.2999999999993</c:v>
                </c:pt>
                <c:pt idx="10">
                  <c:v>6193.28</c:v>
                </c:pt>
                <c:pt idx="11">
                  <c:v>5802</c:v>
                </c:pt>
                <c:pt idx="12">
                  <c:v>5455.0999999999995</c:v>
                </c:pt>
                <c:pt idx="13">
                  <c:v>5584.902</c:v>
                </c:pt>
                <c:pt idx="14">
                  <c:v>4378.2797686418198</c:v>
                </c:pt>
                <c:pt idx="15">
                  <c:v>4468</c:v>
                </c:pt>
                <c:pt idx="16">
                  <c:v>3447.4010000000007</c:v>
                </c:pt>
                <c:pt idx="17">
                  <c:v>3884.38</c:v>
                </c:pt>
                <c:pt idx="18">
                  <c:v>2667.7117370473802</c:v>
                </c:pt>
                <c:pt idx="19" formatCode="0">
                  <c:v>1136.55</c:v>
                </c:pt>
                <c:pt idx="20" formatCode="0">
                  <c:v>918.58999999999992</c:v>
                </c:pt>
                <c:pt idx="21" formatCode="0">
                  <c:v>995.95</c:v>
                </c:pt>
                <c:pt idx="22" formatCode="0">
                  <c:v>1032.48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5E-48C2-B43E-B95644469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dateAx>
        <c:axId val="87335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grams of mercury emission per ton chlorine produced</a:t>
                </a:r>
              </a:p>
            </c:rich>
          </c:tx>
          <c:layout>
            <c:manualLayout>
              <c:xMode val="edge"/>
              <c:yMode val="edge"/>
              <c:x val="1.105693210519545E-2"/>
              <c:y val="0.1386804075961093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73353728"/>
        <c:crosses val="autoZero"/>
        <c:crossBetween val="between"/>
      </c:valAx>
      <c:val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kg of mercury</a:t>
                </a:r>
              </a:p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emission per year</a:t>
                </a:r>
              </a:p>
            </c:rich>
          </c:tx>
          <c:layout>
            <c:manualLayout>
              <c:xMode val="edge"/>
              <c:yMode val="edge"/>
              <c:x val="0.83590843138840776"/>
              <c:y val="0.1583563378107148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WCC - Chlor-Alkali Industry</a:t>
            </a:r>
            <a:endParaRPr lang="en-US" sz="1400" b="0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Total mercury emissions (air + water + products) for USA/Canada, Europe, India, Brazil/Argentina/Uruguay and Russian plants </a:t>
            </a:r>
            <a:r>
              <a:rPr lang="en-US" sz="18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(from 2005 onwards)</a:t>
            </a:r>
            <a:endParaRPr lang="en-US" sz="1400" b="0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Total emissions kg Hg /y and relative emission gr/ton Cl2</a:t>
            </a:r>
          </a:p>
        </c:rich>
      </c:tx>
      <c:layout>
        <c:manualLayout>
          <c:xMode val="edge"/>
          <c:yMode val="edge"/>
          <c:x val="0.21865625064583463"/>
          <c:y val="1.72583717646322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07725262301907E-2"/>
          <c:y val="0.25638560157790929"/>
          <c:w val="0.92200567577037762"/>
          <c:h val="0.65190269300656944"/>
        </c:manualLayout>
      </c:layout>
      <c:lineChart>
        <c:grouping val="standard"/>
        <c:varyColors val="0"/>
        <c:ser>
          <c:idx val="1"/>
          <c:order val="0"/>
          <c:tx>
            <c:strRef>
              <c:f>'Total Hg emissions'!$B$3:$B$4</c:f>
              <c:strCache>
                <c:ptCount val="2"/>
                <c:pt idx="0">
                  <c:v>Total emissions</c:v>
                </c:pt>
                <c:pt idx="1">
                  <c:v>kg Hg /y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Hg emissions'!$A$5:$A$27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'Total Hg emissions'!$B$5:$B$27</c:f>
              <c:numCache>
                <c:formatCode>0.0</c:formatCode>
                <c:ptCount val="23"/>
                <c:pt idx="0">
                  <c:v>24575.8</c:v>
                </c:pt>
                <c:pt idx="1">
                  <c:v>20354.400000000001</c:v>
                </c:pt>
                <c:pt idx="2">
                  <c:v>17632.400000000001</c:v>
                </c:pt>
                <c:pt idx="3">
                  <c:v>14480.800000000001</c:v>
                </c:pt>
                <c:pt idx="4">
                  <c:v>11719</c:v>
                </c:pt>
                <c:pt idx="5">
                  <c:v>9246.5</c:v>
                </c:pt>
                <c:pt idx="6">
                  <c:v>8123.6</c:v>
                </c:pt>
                <c:pt idx="7">
                  <c:v>6944.9000000000005</c:v>
                </c:pt>
                <c:pt idx="8">
                  <c:v>6720.7377699999997</c:v>
                </c:pt>
                <c:pt idx="9">
                  <c:v>6907.2999999999993</c:v>
                </c:pt>
                <c:pt idx="10">
                  <c:v>6193.28</c:v>
                </c:pt>
                <c:pt idx="11">
                  <c:v>5802</c:v>
                </c:pt>
                <c:pt idx="12">
                  <c:v>5455.0999999999995</c:v>
                </c:pt>
                <c:pt idx="13">
                  <c:v>5584.902</c:v>
                </c:pt>
                <c:pt idx="14">
                  <c:v>4378.2797686418198</c:v>
                </c:pt>
                <c:pt idx="15">
                  <c:v>4468</c:v>
                </c:pt>
                <c:pt idx="16">
                  <c:v>3447.4010000000007</c:v>
                </c:pt>
                <c:pt idx="17">
                  <c:v>3884.38</c:v>
                </c:pt>
                <c:pt idx="18">
                  <c:v>2667.7</c:v>
                </c:pt>
                <c:pt idx="19">
                  <c:v>1136.55</c:v>
                </c:pt>
                <c:pt idx="20" formatCode="General">
                  <c:v>918.58999999999992</c:v>
                </c:pt>
                <c:pt idx="21" formatCode="General">
                  <c:v>995.95</c:v>
                </c:pt>
                <c:pt idx="22" formatCode="General">
                  <c:v>1032.48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5-4CB5-886C-88C2C1E03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826576"/>
        <c:axId val="1"/>
      </c:lineChart>
      <c:lineChart>
        <c:grouping val="standard"/>
        <c:varyColors val="0"/>
        <c:ser>
          <c:idx val="0"/>
          <c:order val="1"/>
          <c:tx>
            <c:strRef>
              <c:f>'Total Hg emissions'!$C$3:$C$4</c:f>
              <c:strCache>
                <c:ptCount val="2"/>
                <c:pt idx="0">
                  <c:v>relative emission</c:v>
                </c:pt>
                <c:pt idx="1">
                  <c:v>gr/ton cl2 capacity</c:v>
                </c:pt>
              </c:strCache>
            </c:strRef>
          </c:tx>
          <c:marker>
            <c:symbol val="none"/>
          </c:marker>
          <c:cat>
            <c:numRef>
              <c:f>'Total Hg emissions'!$A$5:$A$27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'Total Hg emissions'!$C$5:$C$27</c:f>
              <c:numCache>
                <c:formatCode>#,##0.00</c:formatCode>
                <c:ptCount val="23"/>
                <c:pt idx="0" formatCode="0.00">
                  <c:v>2.7101537572617951</c:v>
                </c:pt>
                <c:pt idx="1">
                  <c:v>2.2996498007487021</c:v>
                </c:pt>
                <c:pt idx="2">
                  <c:v>2.0090349581486953</c:v>
                </c:pt>
                <c:pt idx="3">
                  <c:v>1.668093338169508</c:v>
                </c:pt>
                <c:pt idx="4">
                  <c:v>1.3917265733383781</c:v>
                </c:pt>
                <c:pt idx="5">
                  <c:v>1.240223059096176</c:v>
                </c:pt>
                <c:pt idx="6">
                  <c:v>1.30008802112507</c:v>
                </c:pt>
                <c:pt idx="7">
                  <c:v>1.2172076556365676</c:v>
                </c:pt>
                <c:pt idx="8">
                  <c:v>1.2245349774068943</c:v>
                </c:pt>
                <c:pt idx="9">
                  <c:v>1.3046179998111247</c:v>
                </c:pt>
                <c:pt idx="10">
                  <c:v>1.2689067366005571</c:v>
                </c:pt>
                <c:pt idx="11">
                  <c:v>1.3843951324266286</c:v>
                </c:pt>
                <c:pt idx="12">
                  <c:v>1.4239363090576871</c:v>
                </c:pt>
                <c:pt idx="13">
                  <c:v>1.6256571328522837</c:v>
                </c:pt>
                <c:pt idx="14">
                  <c:v>1.4356116234149192</c:v>
                </c:pt>
                <c:pt idx="15">
                  <c:v>1.6929372537132465</c:v>
                </c:pt>
                <c:pt idx="16">
                  <c:v>3.4762539074316834</c:v>
                </c:pt>
                <c:pt idx="17" formatCode="0.00">
                  <c:v>4.0281729849468864</c:v>
                </c:pt>
                <c:pt idx="18" formatCode="0.00">
                  <c:v>2.8366332469002926</c:v>
                </c:pt>
                <c:pt idx="19" formatCode="0.00">
                  <c:v>2.5842428376534792</c:v>
                </c:pt>
                <c:pt idx="20" formatCode="0.00">
                  <c:v>2.0886539336061847</c:v>
                </c:pt>
                <c:pt idx="21" formatCode="0.00">
                  <c:v>2.3279106187036906</c:v>
                </c:pt>
                <c:pt idx="22" formatCode="0.00">
                  <c:v>2.5997884876869621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5-4CB5-886C-88C2C1E03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8082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absolute emission in kg/year</a:t>
                </a:r>
              </a:p>
            </c:rich>
          </c:tx>
          <c:layout>
            <c:manualLayout>
              <c:xMode val="edge"/>
              <c:yMode val="edge"/>
              <c:x val="6.2972285944571885E-3"/>
              <c:y val="0.192513230928101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808265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en-US" b="1"/>
                  <a:t>relative emission in gr Hg/tonne Cl2</a:t>
                </a:r>
              </a:p>
            </c:rich>
          </c:tx>
          <c:layout>
            <c:manualLayout>
              <c:xMode val="edge"/>
              <c:yMode val="edge"/>
              <c:x val="0.83763779527559057"/>
              <c:y val="0.2061360213728872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386545973091943"/>
          <c:y val="0.20715976076760897"/>
          <c:w val="0.55119796639593277"/>
          <c:h val="5.3652831399055773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5" l="0.7" r="0.7" t="0.75" header="0.3" footer="0.3"/>
    <c:pageSetup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5" workbookViewId="0"/>
  </sheetViews>
  <pageMargins left="0.75" right="0.75" top="0.51" bottom="0.52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5" workbookViewId="0"/>
  </sheetViews>
  <pageMargins left="0.75" right="0.75" top="0.52" bottom="0.53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22441" cy="6510618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0.27512</cdr:x>
      <cdr:y>0.1759</cdr:y>
    </cdr:from>
    <cdr:to>
      <cdr:x>0.55415</cdr:x>
      <cdr:y>0.20637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0AD53A14-755E-95F2-1706-DB18F09A3754}"/>
            </a:ext>
          </a:extLst>
        </cdr:cNvPr>
        <cdr:cNvSpPr txBox="1"/>
      </cdr:nvSpPr>
      <cdr:spPr>
        <a:xfrm xmlns:a="http://schemas.openxmlformats.org/drawingml/2006/main">
          <a:off x="3160059" y="1423147"/>
          <a:ext cx="3204882" cy="246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2021 - 2023  no data from Russia</a:t>
          </a:r>
          <a:endParaRPr lang="en-BE" sz="11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22441" cy="6499412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0.20934</cdr:x>
      <cdr:y>0.47991</cdr:y>
    </cdr:from>
    <cdr:to>
      <cdr:x>0.35586</cdr:x>
      <cdr:y>0.48243</cdr:y>
    </cdr:to>
    <cdr:sp macro="" textlink="">
      <cdr:nvSpPr>
        <cdr:cNvPr id="5120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826737" y="4663947"/>
          <a:ext cx="2047087" cy="244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0.09762</cdr:x>
      <cdr:y>0.79227</cdr:y>
    </cdr:from>
    <cdr:to>
      <cdr:x>0.23771</cdr:x>
      <cdr:y>0.79247</cdr:y>
    </cdr:to>
    <cdr:sp macro="" textlink="">
      <cdr:nvSpPr>
        <cdr:cNvPr id="512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266265" y="7696505"/>
          <a:ext cx="1958422" cy="193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 type="arrow" w="med" len="med"/>
          <a:tailEnd type="non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0.33515</cdr:x>
      <cdr:y>0.16741</cdr:y>
    </cdr:from>
    <cdr:to>
      <cdr:x>0.61418</cdr:x>
      <cdr:y>0.19796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3BDC7289-8E58-1602-EAB3-F956256D0B15}"/>
            </a:ext>
          </a:extLst>
        </cdr:cNvPr>
        <cdr:cNvSpPr txBox="1"/>
      </cdr:nvSpPr>
      <cdr:spPr>
        <a:xfrm xmlns:a="http://schemas.openxmlformats.org/drawingml/2006/main">
          <a:off x="3849594" y="1350682"/>
          <a:ext cx="3204882" cy="246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2021- 2023 no data from Russia</a:t>
          </a:r>
          <a:endParaRPr lang="en-BE" sz="11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1019175</xdr:colOff>
      <xdr:row>11</xdr:row>
      <xdr:rowOff>161925</xdr:rowOff>
    </xdr:from>
    <xdr:to>
      <xdr:col>4</xdr:col>
      <xdr:colOff>1457325</xdr:colOff>
      <xdr:row>15</xdr:row>
      <xdr:rowOff>47625</xdr:rowOff>
    </xdr:to>
    <xdr:sp macro="" textlink="">
      <xdr:nvSpPr>
        <xdr:cNvPr id="1755" name="Oval 34">
          <a:extLst>
            <a:ext uri="{FF2B5EF4-FFF2-40B4-BE49-F238E27FC236}">
              <a16:creationId xmlns:a16="http://schemas.microsoft.com/office/drawing/2014/main" id="{00000000-0008-0000-0200-0000DB060000}"/>
            </a:ext>
          </a:extLst>
        </xdr:cNvPr>
        <xdr:cNvSpPr>
          <a:spLocks noChangeArrowheads="1"/>
        </xdr:cNvSpPr>
      </xdr:nvSpPr>
      <xdr:spPr bwMode="auto">
        <a:xfrm>
          <a:off x="2009775" y="2324100"/>
          <a:ext cx="1885950" cy="53340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1295400</xdr:colOff>
      <xdr:row>14</xdr:row>
      <xdr:rowOff>28575</xdr:rowOff>
    </xdr:from>
    <xdr:to>
      <xdr:col>5</xdr:col>
      <xdr:colOff>1647825</xdr:colOff>
      <xdr:row>35</xdr:row>
      <xdr:rowOff>114300</xdr:rowOff>
    </xdr:to>
    <xdr:sp macro="" textlink="">
      <xdr:nvSpPr>
        <xdr:cNvPr id="1756" name="Line 36">
          <a:extLst>
            <a:ext uri="{FF2B5EF4-FFF2-40B4-BE49-F238E27FC236}">
              <a16:creationId xmlns:a16="http://schemas.microsoft.com/office/drawing/2014/main" id="{00000000-0008-0000-0200-0000DC060000}"/>
            </a:ext>
          </a:extLst>
        </xdr:cNvPr>
        <xdr:cNvSpPr>
          <a:spLocks noChangeShapeType="1"/>
        </xdr:cNvSpPr>
      </xdr:nvSpPr>
      <xdr:spPr bwMode="auto">
        <a:xfrm flipH="1" flipV="1">
          <a:off x="3895725" y="2676525"/>
          <a:ext cx="1133475" cy="30003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1000125</xdr:colOff>
      <xdr:row>44</xdr:row>
      <xdr:rowOff>142875</xdr:rowOff>
    </xdr:from>
    <xdr:to>
      <xdr:col>4</xdr:col>
      <xdr:colOff>1457325</xdr:colOff>
      <xdr:row>48</xdr:row>
      <xdr:rowOff>57150</xdr:rowOff>
    </xdr:to>
    <xdr:sp macro="" textlink="">
      <xdr:nvSpPr>
        <xdr:cNvPr id="1757" name="Oval 37">
          <a:extLst>
            <a:ext uri="{FF2B5EF4-FFF2-40B4-BE49-F238E27FC236}">
              <a16:creationId xmlns:a16="http://schemas.microsoft.com/office/drawing/2014/main" id="{00000000-0008-0000-0200-0000DD060000}"/>
            </a:ext>
          </a:extLst>
        </xdr:cNvPr>
        <xdr:cNvSpPr>
          <a:spLocks noChangeArrowheads="1"/>
        </xdr:cNvSpPr>
      </xdr:nvSpPr>
      <xdr:spPr bwMode="auto">
        <a:xfrm>
          <a:off x="2009775" y="7543800"/>
          <a:ext cx="1885950" cy="561975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1352550</xdr:colOff>
      <xdr:row>47</xdr:row>
      <xdr:rowOff>0</xdr:rowOff>
    </xdr:from>
    <xdr:to>
      <xdr:col>5</xdr:col>
      <xdr:colOff>1647825</xdr:colOff>
      <xdr:row>68</xdr:row>
      <xdr:rowOff>114300</xdr:rowOff>
    </xdr:to>
    <xdr:sp macro="" textlink="">
      <xdr:nvSpPr>
        <xdr:cNvPr id="1758" name="Line 38">
          <a:extLst>
            <a:ext uri="{FF2B5EF4-FFF2-40B4-BE49-F238E27FC236}">
              <a16:creationId xmlns:a16="http://schemas.microsoft.com/office/drawing/2014/main" id="{00000000-0008-0000-0200-0000DE060000}"/>
            </a:ext>
          </a:extLst>
        </xdr:cNvPr>
        <xdr:cNvSpPr>
          <a:spLocks noChangeShapeType="1"/>
        </xdr:cNvSpPr>
      </xdr:nvSpPr>
      <xdr:spPr bwMode="auto">
        <a:xfrm flipH="1" flipV="1">
          <a:off x="3895725" y="7886700"/>
          <a:ext cx="1133475" cy="2905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666750</xdr:colOff>
      <xdr:row>57</xdr:row>
      <xdr:rowOff>101601</xdr:rowOff>
    </xdr:from>
    <xdr:to>
      <xdr:col>4</xdr:col>
      <xdr:colOff>292100</xdr:colOff>
      <xdr:row>59</xdr:row>
      <xdr:rowOff>50801</xdr:rowOff>
    </xdr:to>
    <xdr:sp macro="" textlink="">
      <xdr:nvSpPr>
        <xdr:cNvPr id="2" name="Oval 3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038350" y="10198101"/>
          <a:ext cx="1301750" cy="27940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184150</xdr:colOff>
      <xdr:row>59</xdr:row>
      <xdr:rowOff>0</xdr:rowOff>
    </xdr:from>
    <xdr:to>
      <xdr:col>5</xdr:col>
      <xdr:colOff>31750</xdr:colOff>
      <xdr:row>73</xdr:row>
      <xdr:rowOff>107950</xdr:rowOff>
    </xdr:to>
    <xdr:sp macro="" textlink="">
      <xdr:nvSpPr>
        <xdr:cNvPr id="3" name="Line 3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3232150" y="10426700"/>
          <a:ext cx="882650" cy="24130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790575</xdr:colOff>
      <xdr:row>83</xdr:row>
      <xdr:rowOff>0</xdr:rowOff>
    </xdr:from>
    <xdr:to>
      <xdr:col>10</xdr:col>
      <xdr:colOff>38100</xdr:colOff>
      <xdr:row>86</xdr:row>
      <xdr:rowOff>114300</xdr:rowOff>
    </xdr:to>
    <xdr:sp macro="" textlink="">
      <xdr:nvSpPr>
        <xdr:cNvPr id="139288" name="Line 3">
          <a:extLst>
            <a:ext uri="{FF2B5EF4-FFF2-40B4-BE49-F238E27FC236}">
              <a16:creationId xmlns:a16="http://schemas.microsoft.com/office/drawing/2014/main" id="{00000000-0008-0000-0300-000018200200}"/>
            </a:ext>
          </a:extLst>
        </xdr:cNvPr>
        <xdr:cNvSpPr>
          <a:spLocks noChangeShapeType="1"/>
        </xdr:cNvSpPr>
      </xdr:nvSpPr>
      <xdr:spPr bwMode="auto">
        <a:xfrm flipV="1">
          <a:off x="6743700" y="16544925"/>
          <a:ext cx="112395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676275</xdr:colOff>
      <xdr:row>81</xdr:row>
      <xdr:rowOff>476250</xdr:rowOff>
    </xdr:from>
    <xdr:to>
      <xdr:col>11</xdr:col>
      <xdr:colOff>247650</xdr:colOff>
      <xdr:row>83</xdr:row>
      <xdr:rowOff>28575</xdr:rowOff>
    </xdr:to>
    <xdr:sp macro="" textlink="">
      <xdr:nvSpPr>
        <xdr:cNvPr id="139289" name="Oval 6">
          <a:extLst>
            <a:ext uri="{FF2B5EF4-FFF2-40B4-BE49-F238E27FC236}">
              <a16:creationId xmlns:a16="http://schemas.microsoft.com/office/drawing/2014/main" id="{00000000-0008-0000-0300-000019200200}"/>
            </a:ext>
          </a:extLst>
        </xdr:cNvPr>
        <xdr:cNvSpPr>
          <a:spLocks noChangeArrowheads="1"/>
        </xdr:cNvSpPr>
      </xdr:nvSpPr>
      <xdr:spPr bwMode="auto">
        <a:xfrm>
          <a:off x="7829550" y="16383000"/>
          <a:ext cx="942975" cy="190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</xdr:colOff>
      <xdr:row>81</xdr:row>
      <xdr:rowOff>447675</xdr:rowOff>
    </xdr:from>
    <xdr:to>
      <xdr:col>8</xdr:col>
      <xdr:colOff>295275</xdr:colOff>
      <xdr:row>83</xdr:row>
      <xdr:rowOff>57150</xdr:rowOff>
    </xdr:to>
    <xdr:sp macro="" textlink="">
      <xdr:nvSpPr>
        <xdr:cNvPr id="139290" name="Oval 7">
          <a:extLst>
            <a:ext uri="{FF2B5EF4-FFF2-40B4-BE49-F238E27FC236}">
              <a16:creationId xmlns:a16="http://schemas.microsoft.com/office/drawing/2014/main" id="{00000000-0008-0000-0300-00001A200200}"/>
            </a:ext>
          </a:extLst>
        </xdr:cNvPr>
        <xdr:cNvSpPr>
          <a:spLocks noChangeArrowheads="1"/>
        </xdr:cNvSpPr>
      </xdr:nvSpPr>
      <xdr:spPr bwMode="auto">
        <a:xfrm>
          <a:off x="4048125" y="16383000"/>
          <a:ext cx="2990850" cy="2190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2030095</xdr:colOff>
      <xdr:row>128</xdr:row>
      <xdr:rowOff>423</xdr:rowOff>
    </xdr:from>
    <xdr:to>
      <xdr:col>2</xdr:col>
      <xdr:colOff>250546</xdr:colOff>
      <xdr:row>129</xdr:row>
      <xdr:rowOff>4502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38325" y="26422350"/>
          <a:ext cx="790575" cy="2857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2025650</xdr:colOff>
      <xdr:row>143</xdr:row>
      <xdr:rowOff>3810</xdr:rowOff>
    </xdr:from>
    <xdr:to>
      <xdr:col>2</xdr:col>
      <xdr:colOff>190188</xdr:colOff>
      <xdr:row>143</xdr:row>
      <xdr:rowOff>322373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819275" y="29784675"/>
          <a:ext cx="790575" cy="2857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137795</xdr:colOff>
      <xdr:row>142</xdr:row>
      <xdr:rowOff>153670</xdr:rowOff>
    </xdr:from>
    <xdr:to>
      <xdr:col>5</xdr:col>
      <xdr:colOff>222304</xdr:colOff>
      <xdr:row>143</xdr:row>
      <xdr:rowOff>321284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3924300" y="29765625"/>
          <a:ext cx="790575" cy="2857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923925</xdr:colOff>
      <xdr:row>135</xdr:row>
      <xdr:rowOff>19050</xdr:rowOff>
    </xdr:from>
    <xdr:to>
      <xdr:col>2</xdr:col>
      <xdr:colOff>466725</xdr:colOff>
      <xdr:row>143</xdr:row>
      <xdr:rowOff>28575</xdr:rowOff>
    </xdr:to>
    <xdr:sp macro="" textlink="">
      <xdr:nvSpPr>
        <xdr:cNvPr id="139294" name="Line 3">
          <a:extLst>
            <a:ext uri="{FF2B5EF4-FFF2-40B4-BE49-F238E27FC236}">
              <a16:creationId xmlns:a16="http://schemas.microsoft.com/office/drawing/2014/main" id="{00000000-0008-0000-0300-00001E200200}"/>
            </a:ext>
          </a:extLst>
        </xdr:cNvPr>
        <xdr:cNvSpPr>
          <a:spLocks noChangeShapeType="1"/>
        </xdr:cNvSpPr>
      </xdr:nvSpPr>
      <xdr:spPr bwMode="auto">
        <a:xfrm flipH="1">
          <a:off x="2657475" y="27127200"/>
          <a:ext cx="466725" cy="1885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600075</xdr:colOff>
      <xdr:row>134</xdr:row>
      <xdr:rowOff>257175</xdr:rowOff>
    </xdr:from>
    <xdr:to>
      <xdr:col>4</xdr:col>
      <xdr:colOff>1057275</xdr:colOff>
      <xdr:row>142</xdr:row>
      <xdr:rowOff>247650</xdr:rowOff>
    </xdr:to>
    <xdr:sp macro="" textlink="">
      <xdr:nvSpPr>
        <xdr:cNvPr id="139295" name="Line 3">
          <a:extLst>
            <a:ext uri="{FF2B5EF4-FFF2-40B4-BE49-F238E27FC236}">
              <a16:creationId xmlns:a16="http://schemas.microsoft.com/office/drawing/2014/main" id="{00000000-0008-0000-0300-00001F200200}"/>
            </a:ext>
          </a:extLst>
        </xdr:cNvPr>
        <xdr:cNvSpPr>
          <a:spLocks noChangeShapeType="1"/>
        </xdr:cNvSpPr>
      </xdr:nvSpPr>
      <xdr:spPr bwMode="auto">
        <a:xfrm>
          <a:off x="4629150" y="27108150"/>
          <a:ext cx="13335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1</xdr:row>
      <xdr:rowOff>114300</xdr:rowOff>
    </xdr:from>
    <xdr:to>
      <xdr:col>25</xdr:col>
      <xdr:colOff>514350</xdr:colOff>
      <xdr:row>41</xdr:row>
      <xdr:rowOff>28575</xdr:rowOff>
    </xdr:to>
    <xdr:graphicFrame macro="">
      <xdr:nvGraphicFramePr>
        <xdr:cNvPr id="116769" name="Chart 1">
          <a:extLst>
            <a:ext uri="{FF2B5EF4-FFF2-40B4-BE49-F238E27FC236}">
              <a16:creationId xmlns:a16="http://schemas.microsoft.com/office/drawing/2014/main" id="{00000000-0008-0000-0500-000021C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427355</xdr:colOff>
      <xdr:row>18</xdr:row>
      <xdr:rowOff>129540</xdr:rowOff>
    </xdr:from>
    <xdr:to>
      <xdr:col>8</xdr:col>
      <xdr:colOff>426171</xdr:colOff>
      <xdr:row>18</xdr:row>
      <xdr:rowOff>129540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H="1">
          <a:off x="4892675" y="3147060"/>
          <a:ext cx="1218016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0.83207</cdr:x>
      <cdr:y>0.38527</cdr:y>
    </cdr:from>
    <cdr:to>
      <cdr:x>0.9463</cdr:x>
      <cdr:y>0.38527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55C06E6F-95B3-E4D4-0425-EB3D7E22EE67}"/>
            </a:ext>
          </a:extLst>
        </cdr:cNvPr>
        <cdr:cNvCxnSpPr/>
      </cdr:nvCxnSpPr>
      <cdr:spPr>
        <a:xfrm xmlns:a="http://schemas.openxmlformats.org/drawingml/2006/main">
          <a:off x="10060625" y="2608393"/>
          <a:ext cx="1381159" cy="0"/>
        </a:xfrm>
        <a:prstGeom xmlns:a="http://schemas.openxmlformats.org/drawingml/2006/main" prst="straightConnector1">
          <a:avLst/>
        </a:prstGeom>
        <a:ln xmlns:a="http://schemas.openxmlformats.org/drawingml/2006/main" w="28575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0.34111</cdr:x>
      <cdr:y>0.43378</cdr:y>
    </cdr:from>
    <cdr:to>
      <cdr:x>0.60617</cdr:x>
      <cdr:y>0.4702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1CFAC9BF-0D36-C2D3-5CA8-B9F2894C3A80}"/>
            </a:ext>
          </a:extLst>
        </cdr:cNvPr>
        <cdr:cNvSpPr txBox="1"/>
      </cdr:nvSpPr>
      <cdr:spPr>
        <a:xfrm xmlns:a="http://schemas.openxmlformats.org/drawingml/2006/main">
          <a:off x="4124325" y="2936875"/>
          <a:ext cx="3204882" cy="246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2021 - 2024 no data from Russia</a:t>
          </a:r>
          <a:endParaRPr lang="en-BE" sz="1100" b="1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0</xdr:row>
          <xdr:rowOff>171450</xdr:rowOff>
        </xdr:from>
        <xdr:to>
          <xdr:col>14</xdr:col>
          <xdr:colOff>76200</xdr:colOff>
          <xdr:row>47</xdr:row>
          <xdr:rowOff>0</xdr:rowOff>
        </xdr:to>
        <xdr:sp macro="" textlink="">
          <xdr:nvSpPr>
            <xdr:cNvPr id="114689" name="Object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6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7"/>
  <sheetViews>
    <sheetView tabSelected="1" topLeftCell="A37" zoomScaleNormal="100" zoomScaleSheetLayoutView="100" workbookViewId="0">
      <selection activeCell="E66" sqref="E66"/>
    </sheetView>
  </sheetViews>
  <sheetFormatPr defaultColWidth="9.140625" defaultRowHeight="12.75" x14ac:dyDescent="0.2"/>
  <cols>
    <col min="1" max="1" width="9.42578125" style="8" customWidth="1"/>
    <col min="2" max="2" width="10.140625" style="8" customWidth="1"/>
    <col min="3" max="3" width="10.5703125" style="8" customWidth="1"/>
    <col min="4" max="4" width="13.42578125" style="8" customWidth="1"/>
    <col min="5" max="5" width="14.85546875" style="8" customWidth="1"/>
    <col min="6" max="6" width="17" style="8" customWidth="1"/>
    <col min="7" max="7" width="14.42578125" style="8" customWidth="1"/>
    <col min="8" max="8" width="12.5703125" style="8" customWidth="1"/>
    <col min="9" max="9" width="15.5703125" style="8" customWidth="1"/>
    <col min="10" max="10" width="11.5703125" style="8" bestFit="1" customWidth="1"/>
    <col min="11" max="11" width="9.140625" style="8"/>
    <col min="12" max="14" width="10.140625" style="8" customWidth="1"/>
    <col min="15" max="16384" width="9.140625" style="8"/>
  </cols>
  <sheetData>
    <row r="1" spans="1:14" ht="18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/>
      <c r="M1"/>
      <c r="N1"/>
    </row>
    <row r="2" spans="1:14" ht="18" x14ac:dyDescent="0.25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L2"/>
      <c r="M2"/>
      <c r="N2"/>
    </row>
    <row r="3" spans="1:14" ht="12.7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L3" s="185" t="s">
        <v>2</v>
      </c>
      <c r="M3" s="185"/>
      <c r="N3" s="185"/>
    </row>
    <row r="4" spans="1:14" ht="12.7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L4" s="185"/>
      <c r="M4" s="185"/>
      <c r="N4" s="185"/>
    </row>
    <row r="5" spans="1:14" ht="12.75" customHeight="1" x14ac:dyDescent="0.25">
      <c r="A5" s="7"/>
      <c r="B5" s="7" t="s">
        <v>3</v>
      </c>
      <c r="C5" s="6"/>
      <c r="D5" s="6"/>
      <c r="E5" s="6"/>
      <c r="F5" s="6"/>
      <c r="G5" s="6"/>
      <c r="H5" s="6"/>
      <c r="I5" s="6"/>
      <c r="J5" s="6"/>
      <c r="L5" s="185"/>
      <c r="M5" s="185"/>
      <c r="N5" s="185"/>
    </row>
    <row r="6" spans="1:14" ht="18" x14ac:dyDescent="0.25">
      <c r="A6" s="7"/>
      <c r="B6" s="7"/>
      <c r="C6" s="6"/>
      <c r="D6" s="6"/>
      <c r="E6" s="6"/>
      <c r="F6" s="6"/>
      <c r="G6" s="6"/>
      <c r="H6" s="6"/>
      <c r="I6" s="6"/>
      <c r="J6" s="6"/>
      <c r="L6" s="185"/>
      <c r="M6" s="185"/>
      <c r="N6" s="185"/>
    </row>
    <row r="7" spans="1:14" s="9" customFormat="1" ht="13.5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L7" s="185"/>
      <c r="M7" s="185"/>
      <c r="N7" s="185"/>
    </row>
    <row r="8" spans="1:14" ht="25.5" x14ac:dyDescent="0.2">
      <c r="A8" s="53" t="s">
        <v>4</v>
      </c>
      <c r="B8" s="51" t="s">
        <v>5</v>
      </c>
      <c r="C8" s="51" t="s">
        <v>6</v>
      </c>
      <c r="D8" s="50" t="s">
        <v>7</v>
      </c>
      <c r="E8" s="50" t="s">
        <v>8</v>
      </c>
      <c r="F8" s="50" t="s">
        <v>9</v>
      </c>
      <c r="G8" s="50" t="s">
        <v>10</v>
      </c>
      <c r="H8" s="50" t="s">
        <v>11</v>
      </c>
      <c r="I8" s="51" t="s">
        <v>12</v>
      </c>
      <c r="J8" s="52" t="s">
        <v>13</v>
      </c>
      <c r="L8" s="90" t="s">
        <v>5</v>
      </c>
      <c r="M8" s="51" t="s">
        <v>6</v>
      </c>
      <c r="N8" s="52" t="s">
        <v>12</v>
      </c>
    </row>
    <row r="9" spans="1:14" ht="13.5" customHeight="1" thickBot="1" x14ac:dyDescent="0.25">
      <c r="A9" s="84"/>
      <c r="B9" s="85" t="s">
        <v>14</v>
      </c>
      <c r="C9" s="86" t="s">
        <v>15</v>
      </c>
      <c r="D9" s="86" t="s">
        <v>16</v>
      </c>
      <c r="E9" s="86" t="s">
        <v>16</v>
      </c>
      <c r="F9" s="86" t="s">
        <v>16</v>
      </c>
      <c r="G9" s="86" t="s">
        <v>16</v>
      </c>
      <c r="H9" s="86" t="s">
        <v>16</v>
      </c>
      <c r="I9" s="86" t="s">
        <v>16</v>
      </c>
      <c r="J9" s="87" t="s">
        <v>16</v>
      </c>
      <c r="L9" s="92" t="s">
        <v>14</v>
      </c>
      <c r="M9" s="86" t="s">
        <v>15</v>
      </c>
      <c r="N9" s="87" t="s">
        <v>16</v>
      </c>
    </row>
    <row r="10" spans="1:14" x14ac:dyDescent="0.2">
      <c r="A10" s="57">
        <v>2002</v>
      </c>
      <c r="B10" s="88">
        <f>Absolute!B12</f>
        <v>85</v>
      </c>
      <c r="C10" s="58">
        <f>Absolute!C12</f>
        <v>8584.31</v>
      </c>
      <c r="D10" s="58">
        <f>Absolute!D12</f>
        <v>688</v>
      </c>
      <c r="E10" s="58">
        <f>Absolute!E12</f>
        <v>249944</v>
      </c>
      <c r="F10" s="59" t="s">
        <v>17</v>
      </c>
      <c r="G10" s="58">
        <f>Absolute!G12</f>
        <v>820.64</v>
      </c>
      <c r="H10" s="59" t="s">
        <v>17</v>
      </c>
      <c r="I10" s="58">
        <f>Absolute!I12</f>
        <v>23264.799999999999</v>
      </c>
      <c r="J10" s="60" t="s">
        <v>17</v>
      </c>
      <c r="L10" s="93">
        <v>91</v>
      </c>
      <c r="M10" s="58">
        <v>9149.31</v>
      </c>
      <c r="N10" s="94">
        <v>24575.8</v>
      </c>
    </row>
    <row r="11" spans="1:14" x14ac:dyDescent="0.2">
      <c r="A11" s="56">
        <v>2003</v>
      </c>
      <c r="B11" s="81">
        <f>Absolute!B27</f>
        <v>83</v>
      </c>
      <c r="C11" s="13">
        <f>Absolute!C27</f>
        <v>8281</v>
      </c>
      <c r="D11" s="13">
        <f>Absolute!D27</f>
        <v>402443.7</v>
      </c>
      <c r="E11" s="13">
        <f>Absolute!E27</f>
        <v>205273.79</v>
      </c>
      <c r="F11" s="13">
        <f>Absolute!F27</f>
        <v>2402.2999999999997</v>
      </c>
      <c r="G11" s="13">
        <f>Absolute!G27</f>
        <v>820.3</v>
      </c>
      <c r="H11" s="13">
        <f>Absolute!H27</f>
        <v>15820.8</v>
      </c>
      <c r="I11" s="13">
        <f>Absolute!I27</f>
        <v>19043.400000000001</v>
      </c>
      <c r="J11" s="83">
        <f>Absolute!K27</f>
        <v>129730</v>
      </c>
      <c r="L11" s="91">
        <v>89</v>
      </c>
      <c r="M11" s="13">
        <v>8846</v>
      </c>
      <c r="N11" s="83">
        <v>20354.400000000001</v>
      </c>
    </row>
    <row r="12" spans="1:14" x14ac:dyDescent="0.2">
      <c r="A12" s="56">
        <v>2004</v>
      </c>
      <c r="B12" s="81">
        <f>Absolute!B41</f>
        <v>80</v>
      </c>
      <c r="C12" s="13">
        <f>Absolute!C41</f>
        <v>8124</v>
      </c>
      <c r="D12" s="13">
        <f>Absolute!D41</f>
        <v>263511</v>
      </c>
      <c r="E12" s="13">
        <f>Absolute!E41</f>
        <v>159806</v>
      </c>
      <c r="F12" s="13">
        <f>Absolute!F41</f>
        <v>1447.5</v>
      </c>
      <c r="G12" s="13">
        <f>Absolute!G41</f>
        <v>657.09999999999991</v>
      </c>
      <c r="H12" s="13">
        <f>Absolute!H41</f>
        <v>14216.8</v>
      </c>
      <c r="I12" s="13">
        <f>Absolute!I41</f>
        <v>16321.4</v>
      </c>
      <c r="J12" s="83">
        <f>Absolute!K41</f>
        <v>69601</v>
      </c>
      <c r="L12" s="91">
        <v>86</v>
      </c>
      <c r="M12" s="13">
        <v>8689</v>
      </c>
      <c r="N12" s="83">
        <v>17632.400000000001</v>
      </c>
    </row>
    <row r="13" spans="1:14" x14ac:dyDescent="0.2">
      <c r="A13" s="56">
        <v>2005</v>
      </c>
      <c r="B13" s="81">
        <f>Absolute!B55</f>
        <v>78</v>
      </c>
      <c r="C13" s="13">
        <f>Absolute!C55</f>
        <v>8271</v>
      </c>
      <c r="D13" s="82">
        <f>Absolute!D55</f>
        <v>227470</v>
      </c>
      <c r="E13" s="82">
        <f>Absolute!E55</f>
        <v>176706</v>
      </c>
      <c r="F13" s="13">
        <f>Absolute!F55</f>
        <v>1360.5</v>
      </c>
      <c r="G13" s="13">
        <f>Absolute!G55</f>
        <v>774.1</v>
      </c>
      <c r="H13" s="13">
        <f>Absolute!H55</f>
        <v>11662.2</v>
      </c>
      <c r="I13" s="13">
        <f>Absolute!I55</f>
        <v>13796.800000000001</v>
      </c>
      <c r="J13" s="83">
        <f>Absolute!K55</f>
        <v>116257</v>
      </c>
      <c r="L13" s="91">
        <v>80</v>
      </c>
      <c r="M13" s="13">
        <v>8391</v>
      </c>
      <c r="N13" s="83">
        <v>14480.800000000001</v>
      </c>
    </row>
    <row r="14" spans="1:14" x14ac:dyDescent="0.2">
      <c r="A14" s="56">
        <v>2006</v>
      </c>
      <c r="B14" s="81">
        <f>Absolute!B70</f>
        <v>74</v>
      </c>
      <c r="C14" s="13">
        <f>Absolute!C70</f>
        <v>7929</v>
      </c>
      <c r="D14" s="82">
        <f>Absolute!D70</f>
        <v>70891</v>
      </c>
      <c r="E14" s="82">
        <f>Absolute!E70</f>
        <v>162049</v>
      </c>
      <c r="F14" s="81">
        <f>Absolute!F70</f>
        <v>782</v>
      </c>
      <c r="G14" s="81">
        <f>Absolute!G70</f>
        <v>555</v>
      </c>
      <c r="H14" s="13">
        <f>Absolute!H70</f>
        <v>9698</v>
      </c>
      <c r="I14" s="13">
        <f>Absolute!I70</f>
        <v>11035</v>
      </c>
      <c r="J14" s="83">
        <f>Absolute!K70</f>
        <v>175116</v>
      </c>
      <c r="L14" s="91">
        <v>76</v>
      </c>
      <c r="M14" s="13">
        <v>8049</v>
      </c>
      <c r="N14" s="83">
        <v>11719</v>
      </c>
    </row>
    <row r="15" spans="1:14" x14ac:dyDescent="0.2">
      <c r="A15" s="56">
        <v>2007</v>
      </c>
      <c r="B15" s="81">
        <f>Absolute!B85</f>
        <v>70</v>
      </c>
      <c r="C15" s="13">
        <f>Absolute!C85</f>
        <v>6904</v>
      </c>
      <c r="D15" s="82">
        <f>Absolute!D85</f>
        <v>202279</v>
      </c>
      <c r="E15" s="13">
        <f>Absolute!E85</f>
        <v>241224</v>
      </c>
      <c r="F15" s="81">
        <f>Absolute!F85</f>
        <v>626</v>
      </c>
      <c r="G15" s="81">
        <f>Absolute!G85</f>
        <v>455</v>
      </c>
      <c r="H15" s="13">
        <f>Absolute!H85</f>
        <v>7481.5</v>
      </c>
      <c r="I15" s="13">
        <f>Absolute!I85</f>
        <v>8562.5</v>
      </c>
      <c r="J15" s="83">
        <f>Absolute!K85</f>
        <v>197980</v>
      </c>
      <c r="L15" s="91">
        <v>72</v>
      </c>
      <c r="M15" s="13">
        <v>7024</v>
      </c>
      <c r="N15" s="83">
        <v>9246.5</v>
      </c>
    </row>
    <row r="16" spans="1:14" x14ac:dyDescent="0.2">
      <c r="A16" s="56">
        <v>2008</v>
      </c>
      <c r="B16" s="81">
        <f>Absolute!B102</f>
        <v>62</v>
      </c>
      <c r="C16" s="13">
        <f>Absolute!C102</f>
        <v>6248.5</v>
      </c>
      <c r="D16" s="13">
        <f>Absolute!D102</f>
        <v>101443</v>
      </c>
      <c r="E16" s="13">
        <f>Absolute!E102</f>
        <v>202410.30650189801</v>
      </c>
      <c r="F16" s="89">
        <f>Absolute!F102</f>
        <v>453.3</v>
      </c>
      <c r="G16" s="89">
        <f>Absolute!G102</f>
        <v>377.4</v>
      </c>
      <c r="H16" s="13">
        <f>Absolute!H102</f>
        <v>7292.9</v>
      </c>
      <c r="I16" s="13">
        <f>Absolute!I102</f>
        <v>8123.6</v>
      </c>
      <c r="J16" s="83">
        <f>Absolute!K102</f>
        <v>190312.6</v>
      </c>
      <c r="L16" s="91">
        <v>62</v>
      </c>
      <c r="M16" s="13">
        <v>6248.5</v>
      </c>
      <c r="N16" s="83">
        <v>8123.6</v>
      </c>
    </row>
    <row r="17" spans="1:16" x14ac:dyDescent="0.2">
      <c r="A17" s="56">
        <v>2009</v>
      </c>
      <c r="B17" s="81">
        <f>Absolute!B117</f>
        <v>60</v>
      </c>
      <c r="C17" s="13">
        <f>Absolute!C117</f>
        <v>5705.6</v>
      </c>
      <c r="D17" s="13">
        <f>Absolute!D117</f>
        <v>-181103</v>
      </c>
      <c r="E17" s="13">
        <f>Absolute!E117</f>
        <v>207281</v>
      </c>
      <c r="F17" s="89">
        <f>Absolute!F117</f>
        <v>408</v>
      </c>
      <c r="G17" s="89">
        <f>Absolute!G117</f>
        <v>838.3</v>
      </c>
      <c r="H17" s="13">
        <f>Absolute!H117</f>
        <v>5698.6</v>
      </c>
      <c r="I17" s="13">
        <f>Absolute!I117</f>
        <v>6944.9000000000005</v>
      </c>
      <c r="J17" s="83">
        <f>Absolute!K117</f>
        <v>72782.2</v>
      </c>
      <c r="L17" s="91">
        <f t="shared" ref="L17:L23" si="0">B17</f>
        <v>60</v>
      </c>
      <c r="M17" s="13">
        <v>5705.6</v>
      </c>
      <c r="N17" s="83">
        <v>6944.9000000000005</v>
      </c>
    </row>
    <row r="18" spans="1:16" x14ac:dyDescent="0.2">
      <c r="A18" s="56">
        <v>2010</v>
      </c>
      <c r="B18" s="81">
        <f>Absolute!B132</f>
        <v>56</v>
      </c>
      <c r="C18" s="72">
        <f>Absolute!C132</f>
        <v>5488.4000000000005</v>
      </c>
      <c r="D18" s="13">
        <f>Absolute!D132</f>
        <v>-83626.709999999992</v>
      </c>
      <c r="E18" s="13">
        <f>Absolute!E132</f>
        <v>61868.282999999996</v>
      </c>
      <c r="F18" s="89">
        <f>Absolute!F132</f>
        <v>410.2</v>
      </c>
      <c r="G18" s="89">
        <f>Absolute!G132</f>
        <v>658.5</v>
      </c>
      <c r="H18" s="89">
        <f>Absolute!H132</f>
        <v>5652.0377699999999</v>
      </c>
      <c r="I18" s="13">
        <f>Absolute!I132</f>
        <v>6720.7377699999997</v>
      </c>
      <c r="J18" s="83">
        <f>Absolute!K132</f>
        <v>70700.3</v>
      </c>
      <c r="L18" s="91">
        <f t="shared" si="0"/>
        <v>56</v>
      </c>
      <c r="M18" s="13">
        <v>5487.8</v>
      </c>
      <c r="N18" s="83">
        <v>6720.7377699999997</v>
      </c>
    </row>
    <row r="19" spans="1:16" x14ac:dyDescent="0.2">
      <c r="A19" s="56">
        <v>2011</v>
      </c>
      <c r="B19" s="12">
        <f>Absolute!B147</f>
        <v>52</v>
      </c>
      <c r="C19" s="72">
        <f>Absolute!C147</f>
        <v>5294.5</v>
      </c>
      <c r="D19" s="72">
        <f>Absolute!D147</f>
        <v>-157609</v>
      </c>
      <c r="E19" s="72">
        <f>Absolute!E147</f>
        <v>141593</v>
      </c>
      <c r="F19" s="72">
        <f>Absolute!F147</f>
        <v>403.80000000000007</v>
      </c>
      <c r="G19" s="72">
        <f>Absolute!G147</f>
        <v>460.3</v>
      </c>
      <c r="H19" s="72">
        <f>Absolute!H147</f>
        <v>6043.2</v>
      </c>
      <c r="I19" s="72">
        <f>Absolute!I147</f>
        <v>6907.2999999999993</v>
      </c>
      <c r="J19" s="74">
        <f>Absolute!K147</f>
        <v>99797.4</v>
      </c>
      <c r="L19" s="91">
        <f t="shared" si="0"/>
        <v>52</v>
      </c>
      <c r="M19" s="13">
        <f t="shared" ref="M19:M24" si="1">C19</f>
        <v>5294.5</v>
      </c>
      <c r="N19" s="74">
        <f t="shared" ref="N19:N24" si="2">I19</f>
        <v>6907.2999999999993</v>
      </c>
    </row>
    <row r="20" spans="1:16" x14ac:dyDescent="0.2">
      <c r="A20" s="56">
        <v>2012</v>
      </c>
      <c r="B20" s="81">
        <f>Absolute!B165</f>
        <v>50</v>
      </c>
      <c r="C20" s="13">
        <f>Absolute!C165</f>
        <v>4880.8</v>
      </c>
      <c r="D20" s="13">
        <f>Absolute!D165</f>
        <v>40560.099999999991</v>
      </c>
      <c r="E20" s="13">
        <f>Absolute!E165</f>
        <v>159473</v>
      </c>
      <c r="F20" s="89">
        <f>Absolute!F165</f>
        <v>406.64</v>
      </c>
      <c r="G20" s="89">
        <f>Absolute!G165</f>
        <v>410.91999999999996</v>
      </c>
      <c r="H20" s="13">
        <f>Absolute!H165</f>
        <v>5375.72</v>
      </c>
      <c r="I20" s="13">
        <f>Absolute!I165</f>
        <v>6193.28</v>
      </c>
      <c r="J20" s="83">
        <f>Absolute!K165</f>
        <v>77603.399999999994</v>
      </c>
      <c r="L20" s="91">
        <f t="shared" si="0"/>
        <v>50</v>
      </c>
      <c r="M20" s="13">
        <f t="shared" si="1"/>
        <v>4880.8</v>
      </c>
      <c r="N20" s="74">
        <f t="shared" si="2"/>
        <v>6193.28</v>
      </c>
    </row>
    <row r="21" spans="1:16" x14ac:dyDescent="0.2">
      <c r="A21" s="56">
        <v>2013</v>
      </c>
      <c r="B21" s="81">
        <f>Absolute!B181</f>
        <v>45</v>
      </c>
      <c r="C21" s="13">
        <f>Absolute!C181</f>
        <v>4191</v>
      </c>
      <c r="D21" s="13">
        <f>Absolute!D181</f>
        <v>106092</v>
      </c>
      <c r="E21" s="13">
        <f>Absolute!E181</f>
        <v>211585</v>
      </c>
      <c r="F21" s="89">
        <f>Absolute!F181</f>
        <v>341</v>
      </c>
      <c r="G21" s="89">
        <f>Absolute!G181</f>
        <v>288.59999999999997</v>
      </c>
      <c r="H21" s="13">
        <f>Absolute!H181</f>
        <v>5172.4000000000005</v>
      </c>
      <c r="I21" s="13">
        <f>Absolute!I181</f>
        <v>5802</v>
      </c>
      <c r="J21" s="83">
        <f>Absolute!K181</f>
        <v>97399.9</v>
      </c>
      <c r="L21" s="91">
        <f t="shared" si="0"/>
        <v>45</v>
      </c>
      <c r="M21" s="13">
        <f t="shared" si="1"/>
        <v>4191</v>
      </c>
      <c r="N21" s="74">
        <f t="shared" si="2"/>
        <v>5802</v>
      </c>
    </row>
    <row r="22" spans="1:16" x14ac:dyDescent="0.2">
      <c r="A22" s="56">
        <v>2014</v>
      </c>
      <c r="B22" s="81">
        <f>Absolute!B197</f>
        <v>44</v>
      </c>
      <c r="C22" s="13">
        <f>Absolute!C197</f>
        <v>3831</v>
      </c>
      <c r="D22" s="13">
        <f>Absolute!D197</f>
        <v>113976.5</v>
      </c>
      <c r="E22" s="13">
        <f>Absolute!E197</f>
        <v>132027</v>
      </c>
      <c r="F22" s="89">
        <f>Absolute!F197</f>
        <v>344.03000000000003</v>
      </c>
      <c r="G22" s="89">
        <f>Absolute!G197</f>
        <v>256.83999999999997</v>
      </c>
      <c r="H22" s="13">
        <f>Absolute!H197</f>
        <v>4854.2299999999996</v>
      </c>
      <c r="I22" s="13">
        <f>Absolute!I197</f>
        <v>5455.0999999999995</v>
      </c>
      <c r="J22" s="83">
        <f>Absolute!K197</f>
        <v>67054.3</v>
      </c>
      <c r="L22" s="91">
        <f t="shared" si="0"/>
        <v>44</v>
      </c>
      <c r="M22" s="13">
        <f t="shared" si="1"/>
        <v>3831</v>
      </c>
      <c r="N22" s="83">
        <f t="shared" si="2"/>
        <v>5455.0999999999995</v>
      </c>
    </row>
    <row r="23" spans="1:16" x14ac:dyDescent="0.2">
      <c r="A23" s="56">
        <v>2015</v>
      </c>
      <c r="B23" s="81">
        <f>Absolute!B213</f>
        <v>38</v>
      </c>
      <c r="C23" s="13">
        <f>Absolute!C213</f>
        <v>3435.4735000000001</v>
      </c>
      <c r="D23" s="13">
        <f>Absolute!D213</f>
        <v>98181</v>
      </c>
      <c r="E23" s="13">
        <f>Absolute!E213</f>
        <v>68223.02</v>
      </c>
      <c r="F23" s="89">
        <f>Absolute!F213</f>
        <v>328.4</v>
      </c>
      <c r="G23" s="89">
        <f>Absolute!G213</f>
        <v>191.40199999999999</v>
      </c>
      <c r="H23" s="13">
        <f>Absolute!H213</f>
        <v>5065.1000000000004</v>
      </c>
      <c r="I23" s="13">
        <f>Absolute!I213</f>
        <v>5584.902</v>
      </c>
      <c r="J23" s="83">
        <f>Absolute!K213</f>
        <v>70528.2</v>
      </c>
      <c r="L23" s="91">
        <f t="shared" si="0"/>
        <v>38</v>
      </c>
      <c r="M23" s="13">
        <f t="shared" si="1"/>
        <v>3435.4735000000001</v>
      </c>
      <c r="N23" s="83">
        <f t="shared" si="2"/>
        <v>5584.902</v>
      </c>
    </row>
    <row r="24" spans="1:16" x14ac:dyDescent="0.2">
      <c r="A24" s="56">
        <v>2016</v>
      </c>
      <c r="B24" s="81">
        <f>Absolute!B229</f>
        <v>34</v>
      </c>
      <c r="C24" s="13">
        <f>Absolute!C229</f>
        <v>3049.766174382954</v>
      </c>
      <c r="D24" s="13">
        <f>Absolute!D229</f>
        <v>45306</v>
      </c>
      <c r="E24" s="13">
        <f>Absolute!E229</f>
        <v>94485.1</v>
      </c>
      <c r="F24" s="89">
        <f>Absolute!F229</f>
        <v>586.79336892527522</v>
      </c>
      <c r="G24" s="89">
        <f>Absolute!G229</f>
        <v>193.56138153116538</v>
      </c>
      <c r="H24" s="13">
        <f>Absolute!H229</f>
        <v>3597.9250181853799</v>
      </c>
      <c r="I24" s="13">
        <f>Absolute!I229</f>
        <v>4378.2797686418198</v>
      </c>
      <c r="J24" s="83">
        <f>Absolute!K229</f>
        <v>56640.5</v>
      </c>
      <c r="L24" s="91">
        <f>B24</f>
        <v>34</v>
      </c>
      <c r="M24" s="13">
        <f t="shared" si="1"/>
        <v>3049.766174382954</v>
      </c>
      <c r="N24" s="83">
        <f t="shared" si="2"/>
        <v>4378.2797686418198</v>
      </c>
      <c r="P24" s="122"/>
    </row>
    <row r="25" spans="1:16" x14ac:dyDescent="0.2">
      <c r="A25" s="56">
        <v>2017</v>
      </c>
      <c r="B25" s="81">
        <f>Absolute!B243</f>
        <v>30</v>
      </c>
      <c r="C25" s="13">
        <f>Absolute!C243</f>
        <v>2639.2</v>
      </c>
      <c r="D25" s="13">
        <f>Absolute!D243</f>
        <v>53975.5</v>
      </c>
      <c r="E25" s="13">
        <f>Absolute!E243</f>
        <v>196982</v>
      </c>
      <c r="F25" s="89">
        <f>Absolute!F243</f>
        <v>525</v>
      </c>
      <c r="G25" s="89">
        <f>Absolute!G243</f>
        <v>111.19999999999999</v>
      </c>
      <c r="H25" s="13">
        <f>Absolute!H243</f>
        <v>3831.8</v>
      </c>
      <c r="I25" s="13">
        <f>Absolute!I243</f>
        <v>4468</v>
      </c>
      <c r="J25" s="83">
        <f>Absolute!K243</f>
        <v>80259.100000000006</v>
      </c>
      <c r="L25" s="91">
        <f>B25</f>
        <v>30</v>
      </c>
      <c r="M25" s="13">
        <f t="shared" ref="M25:M30" si="3">C25</f>
        <v>2639.2</v>
      </c>
      <c r="N25" s="83">
        <f t="shared" ref="N25:N30" si="4">I25</f>
        <v>4468</v>
      </c>
      <c r="P25" s="122"/>
    </row>
    <row r="26" spans="1:16" x14ac:dyDescent="0.2">
      <c r="A26" s="56">
        <v>2018</v>
      </c>
      <c r="B26" s="81">
        <f>Absolute!B255</f>
        <v>12</v>
      </c>
      <c r="C26" s="13">
        <f>Absolute!C255</f>
        <v>991.7</v>
      </c>
      <c r="D26" s="13">
        <f>Absolute!D255</f>
        <v>62941.5</v>
      </c>
      <c r="E26" s="13">
        <f>Absolute!E255</f>
        <v>38778</v>
      </c>
      <c r="F26" s="89">
        <f>Absolute!F255</f>
        <v>187.2</v>
      </c>
      <c r="G26" s="89">
        <f>Absolute!G255</f>
        <v>67.801000000000002</v>
      </c>
      <c r="H26" s="13">
        <f>Absolute!H255</f>
        <v>3084.6000000000004</v>
      </c>
      <c r="I26" s="13">
        <f>Absolute!I255</f>
        <v>3447.4010000000007</v>
      </c>
      <c r="J26" s="83">
        <f>Absolute!K255</f>
        <v>14794.6</v>
      </c>
      <c r="L26" s="91">
        <v>12</v>
      </c>
      <c r="M26" s="13">
        <f t="shared" si="3"/>
        <v>991.7</v>
      </c>
      <c r="N26" s="83">
        <f t="shared" si="4"/>
        <v>3447.4010000000007</v>
      </c>
      <c r="P26" s="122"/>
    </row>
    <row r="27" spans="1:16" x14ac:dyDescent="0.2">
      <c r="A27" s="56">
        <v>2019</v>
      </c>
      <c r="B27" s="89">
        <f>Absolute!B267</f>
        <v>12</v>
      </c>
      <c r="C27" s="13">
        <f>Absolute!C267</f>
        <v>993.15</v>
      </c>
      <c r="D27" s="13">
        <f>Absolute!D267</f>
        <v>42779.5</v>
      </c>
      <c r="E27" s="13">
        <f>Absolute!E267</f>
        <v>47314.9</v>
      </c>
      <c r="F27" s="13">
        <f>Absolute!F267</f>
        <v>193.55</v>
      </c>
      <c r="G27" s="13">
        <f>Absolute!G267</f>
        <v>58.03</v>
      </c>
      <c r="H27" s="13">
        <f>Absolute!H267</f>
        <v>3749</v>
      </c>
      <c r="I27" s="13">
        <f>Absolute!I267</f>
        <v>3884.38</v>
      </c>
      <c r="J27" s="83">
        <f>Absolute!K267</f>
        <v>10113.08</v>
      </c>
      <c r="L27" s="91">
        <f t="shared" ref="L27:L32" si="5">B27</f>
        <v>12</v>
      </c>
      <c r="M27" s="13">
        <f t="shared" si="3"/>
        <v>993.15</v>
      </c>
      <c r="N27" s="83">
        <f t="shared" si="4"/>
        <v>3884.38</v>
      </c>
      <c r="P27" s="122"/>
    </row>
    <row r="28" spans="1:16" x14ac:dyDescent="0.2">
      <c r="A28" s="56">
        <v>2020</v>
      </c>
      <c r="B28" s="89">
        <f>Absolute!B280</f>
        <v>11</v>
      </c>
      <c r="C28" s="13">
        <f>Absolute!C280</f>
        <v>940.45</v>
      </c>
      <c r="D28" s="13">
        <f>Absolute!D280</f>
        <v>31736.6</v>
      </c>
      <c r="E28" s="13">
        <f>Absolute!E280</f>
        <v>50481</v>
      </c>
      <c r="F28" s="13">
        <f>Absolute!F280</f>
        <v>210.67</v>
      </c>
      <c r="G28" s="13">
        <f>Absolute!G280</f>
        <v>72.629784799999996</v>
      </c>
      <c r="H28" s="13">
        <f>Absolute!H280</f>
        <v>2384.4119522473802</v>
      </c>
      <c r="I28" s="13">
        <f>Absolute!I280</f>
        <v>2667.7117370473802</v>
      </c>
      <c r="J28" s="83">
        <f>Absolute!K280</f>
        <v>11836.973067200001</v>
      </c>
      <c r="L28" s="91">
        <f t="shared" si="5"/>
        <v>11</v>
      </c>
      <c r="M28" s="13">
        <f t="shared" si="3"/>
        <v>940.45</v>
      </c>
      <c r="N28" s="83">
        <f t="shared" si="4"/>
        <v>2667.7117370473802</v>
      </c>
      <c r="P28" s="122"/>
    </row>
    <row r="29" spans="1:16" x14ac:dyDescent="0.2">
      <c r="A29" s="56">
        <v>2021</v>
      </c>
      <c r="B29" s="89">
        <v>7</v>
      </c>
      <c r="C29" s="89">
        <f>Absolute!C293</f>
        <v>439.8</v>
      </c>
      <c r="D29" s="89">
        <f>Absolute!D293</f>
        <v>6370.6</v>
      </c>
      <c r="E29" s="89">
        <f>Absolute!E293</f>
        <v>37401</v>
      </c>
      <c r="F29" s="89">
        <f>Absolute!F293</f>
        <v>158.10999999999999</v>
      </c>
      <c r="G29" s="89">
        <f>Absolute!G293</f>
        <v>41.470000000000006</v>
      </c>
      <c r="H29" s="89">
        <f>Absolute!H293</f>
        <v>936.97</v>
      </c>
      <c r="I29" s="89">
        <f>Absolute!I293</f>
        <v>1136.55</v>
      </c>
      <c r="J29" s="89">
        <f>Absolute!K293</f>
        <v>13624.5</v>
      </c>
      <c r="L29" s="91">
        <f t="shared" si="5"/>
        <v>7</v>
      </c>
      <c r="M29" s="13">
        <f t="shared" si="3"/>
        <v>439.8</v>
      </c>
      <c r="N29" s="83">
        <f t="shared" si="4"/>
        <v>1136.55</v>
      </c>
      <c r="P29" s="122"/>
    </row>
    <row r="30" spans="1:16" x14ac:dyDescent="0.2">
      <c r="A30" s="56">
        <v>2022</v>
      </c>
      <c r="B30" s="89">
        <f>Absolute!B306</f>
        <v>7</v>
      </c>
      <c r="C30" s="89">
        <f>Absolute!C306</f>
        <v>439.8</v>
      </c>
      <c r="D30" s="89">
        <f>Absolute!D306</f>
        <v>75024.7</v>
      </c>
      <c r="E30" s="89">
        <f>Absolute!E306</f>
        <v>17873.66</v>
      </c>
      <c r="F30" s="89">
        <f>Absolute!F306</f>
        <v>134.44</v>
      </c>
      <c r="G30" s="89">
        <f>Absolute!G306</f>
        <v>20.86</v>
      </c>
      <c r="H30" s="89">
        <f>Absolute!H306</f>
        <v>763.29</v>
      </c>
      <c r="I30" s="89">
        <f>Absolute!I306</f>
        <v>918.58999999999992</v>
      </c>
      <c r="J30" s="89">
        <f>Absolute!K306</f>
        <v>10648.82</v>
      </c>
      <c r="L30" s="91">
        <f t="shared" si="5"/>
        <v>7</v>
      </c>
      <c r="M30" s="13">
        <f t="shared" si="3"/>
        <v>439.8</v>
      </c>
      <c r="N30" s="83">
        <f t="shared" si="4"/>
        <v>918.58999999999992</v>
      </c>
      <c r="P30" s="122"/>
    </row>
    <row r="31" spans="1:16" x14ac:dyDescent="0.2">
      <c r="A31" s="56">
        <v>2023</v>
      </c>
      <c r="B31" s="89">
        <f>Absolute!B320</f>
        <v>7</v>
      </c>
      <c r="C31" s="89">
        <f>Absolute!C320</f>
        <v>427.83</v>
      </c>
      <c r="D31" s="89">
        <f>Absolute!D320</f>
        <v>37602.080000000002</v>
      </c>
      <c r="E31" s="89">
        <f>Absolute!E320</f>
        <v>44794</v>
      </c>
      <c r="F31" s="89">
        <f>Absolute!F320</f>
        <v>168.11</v>
      </c>
      <c r="G31" s="89">
        <f>Absolute!G320</f>
        <v>81.55</v>
      </c>
      <c r="H31" s="89">
        <f>Absolute!H320</f>
        <v>746.29</v>
      </c>
      <c r="I31" s="89">
        <f>Absolute!I320</f>
        <v>995.95</v>
      </c>
      <c r="J31" s="89">
        <f>Absolute!K320</f>
        <v>10362.36</v>
      </c>
      <c r="L31" s="163">
        <f t="shared" si="5"/>
        <v>7</v>
      </c>
      <c r="M31" s="13">
        <f>C31</f>
        <v>427.83</v>
      </c>
      <c r="N31" s="83">
        <f>I31</f>
        <v>995.95</v>
      </c>
      <c r="P31" s="122"/>
    </row>
    <row r="32" spans="1:16" x14ac:dyDescent="0.2">
      <c r="A32" s="56">
        <v>2024</v>
      </c>
      <c r="B32" s="89">
        <f>Absolute!B333</f>
        <v>7</v>
      </c>
      <c r="C32" s="89">
        <f>Absolute!C333</f>
        <v>397.14</v>
      </c>
      <c r="D32" s="89">
        <f>Absolute!D333</f>
        <v>46721</v>
      </c>
      <c r="E32" s="89">
        <f>Absolute!E333</f>
        <v>28161</v>
      </c>
      <c r="F32" s="89">
        <f>Absolute!F333</f>
        <v>92.64</v>
      </c>
      <c r="G32" s="89">
        <f>Absolute!G333</f>
        <v>10.119999999999999</v>
      </c>
      <c r="H32" s="89">
        <f>Absolute!H333</f>
        <v>929.72</v>
      </c>
      <c r="I32" s="89">
        <f>Absolute!I333</f>
        <v>1032.48</v>
      </c>
      <c r="J32" s="89">
        <f>Absolute!K333</f>
        <v>12100.91</v>
      </c>
      <c r="L32" s="163">
        <f t="shared" si="5"/>
        <v>7</v>
      </c>
      <c r="M32" s="13">
        <f>C32</f>
        <v>397.14</v>
      </c>
      <c r="N32" s="83">
        <f>I32</f>
        <v>1032.48</v>
      </c>
      <c r="P32" s="122"/>
    </row>
    <row r="33" spans="1:16" x14ac:dyDescent="0.2">
      <c r="A33" s="121"/>
      <c r="B33" s="137"/>
      <c r="C33" s="138"/>
      <c r="D33" s="138"/>
      <c r="E33" s="138"/>
      <c r="F33" s="138"/>
      <c r="G33" s="138"/>
      <c r="H33" s="138"/>
      <c r="I33" s="138"/>
      <c r="J33" s="138"/>
      <c r="L33" s="137"/>
      <c r="M33" s="138"/>
      <c r="N33" s="138"/>
      <c r="P33" s="122"/>
    </row>
    <row r="34" spans="1:16" x14ac:dyDescent="0.2">
      <c r="A34" s="121"/>
      <c r="P34" s="122"/>
    </row>
    <row r="36" spans="1:16" x14ac:dyDescent="0.2">
      <c r="A36" s="43" t="str">
        <f>Absolute!A14</f>
        <v>*(1) no data reported for the Indian plants</v>
      </c>
      <c r="B36" s="40"/>
      <c r="G36" s="8" t="s">
        <v>18</v>
      </c>
      <c r="I36" s="122"/>
      <c r="J36" s="122">
        <f>I10-I26</f>
        <v>19817.398999999998</v>
      </c>
    </row>
    <row r="37" spans="1:16" x14ac:dyDescent="0.2">
      <c r="A37" s="43"/>
      <c r="B37" s="40"/>
      <c r="J37" s="8">
        <f>J36/I10</f>
        <v>0.85181901413293892</v>
      </c>
    </row>
    <row r="39" spans="1:16" ht="15.75" x14ac:dyDescent="0.25">
      <c r="B39" s="7" t="s">
        <v>19</v>
      </c>
    </row>
    <row r="40" spans="1:16" s="9" customFormat="1" ht="13.5" thickBo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L40"/>
      <c r="M40"/>
      <c r="N40"/>
    </row>
    <row r="41" spans="1:16" ht="25.5" x14ac:dyDescent="0.2">
      <c r="A41" s="53" t="s">
        <v>4</v>
      </c>
      <c r="B41" s="51" t="s">
        <v>5</v>
      </c>
      <c r="C41" s="51" t="s">
        <v>6</v>
      </c>
      <c r="D41" s="50" t="s">
        <v>7</v>
      </c>
      <c r="E41" s="50" t="s">
        <v>8</v>
      </c>
      <c r="F41" s="50" t="s">
        <v>9</v>
      </c>
      <c r="G41" s="50" t="s">
        <v>10</v>
      </c>
      <c r="H41" s="50" t="s">
        <v>11</v>
      </c>
      <c r="I41" s="51" t="s">
        <v>12</v>
      </c>
      <c r="J41" s="52" t="s">
        <v>13</v>
      </c>
      <c r="L41" s="90" t="s">
        <v>5</v>
      </c>
      <c r="M41" s="51" t="s">
        <v>6</v>
      </c>
      <c r="N41" s="52" t="s">
        <v>12</v>
      </c>
    </row>
    <row r="42" spans="1:16" ht="26.25" thickBot="1" x14ac:dyDescent="0.25">
      <c r="A42" s="98"/>
      <c r="B42" s="99" t="s">
        <v>14</v>
      </c>
      <c r="C42" s="96" t="s">
        <v>15</v>
      </c>
      <c r="D42" s="96" t="s">
        <v>20</v>
      </c>
      <c r="E42" s="96" t="s">
        <v>20</v>
      </c>
      <c r="F42" s="96" t="s">
        <v>20</v>
      </c>
      <c r="G42" s="96" t="s">
        <v>20</v>
      </c>
      <c r="H42" s="96" t="s">
        <v>20</v>
      </c>
      <c r="I42" s="96" t="s">
        <v>20</v>
      </c>
      <c r="J42" s="97" t="s">
        <v>20</v>
      </c>
      <c r="L42" s="95" t="s">
        <v>14</v>
      </c>
      <c r="M42" s="96" t="s">
        <v>15</v>
      </c>
      <c r="N42" s="97" t="s">
        <v>21</v>
      </c>
    </row>
    <row r="43" spans="1:16" x14ac:dyDescent="0.2">
      <c r="A43" s="57">
        <f t="shared" ref="A43:A50" si="6">A10</f>
        <v>2002</v>
      </c>
      <c r="B43" s="61">
        <f>Relative!B12</f>
        <v>85</v>
      </c>
      <c r="C43" s="58">
        <f>Relative!C12</f>
        <v>8584.31</v>
      </c>
      <c r="D43" s="62">
        <f>Relative!D12</f>
        <v>8.0146220255326292E-2</v>
      </c>
      <c r="E43" s="62">
        <f>Relative!E12</f>
        <v>29.116376272525109</v>
      </c>
      <c r="F43" s="59" t="s">
        <v>17</v>
      </c>
      <c r="G43" s="62">
        <f>Relative!G12</f>
        <v>9.5597665974318263E-2</v>
      </c>
      <c r="H43" s="59" t="s">
        <v>17</v>
      </c>
      <c r="I43" s="62">
        <f>Relative!I12</f>
        <v>2.7101537572617951</v>
      </c>
      <c r="J43" s="60" t="s">
        <v>17</v>
      </c>
      <c r="L43" s="81">
        <v>91</v>
      </c>
      <c r="M43" s="13">
        <v>9149.31</v>
      </c>
      <c r="N43" s="11">
        <v>2.686082338449566</v>
      </c>
    </row>
    <row r="44" spans="1:16" x14ac:dyDescent="0.2">
      <c r="A44" s="56">
        <f t="shared" si="6"/>
        <v>2003</v>
      </c>
      <c r="B44" s="12">
        <f>Relative!B27</f>
        <v>83</v>
      </c>
      <c r="C44" s="13">
        <f>Relative!C27</f>
        <v>8281</v>
      </c>
      <c r="D44" s="11">
        <f>Relative!D27</f>
        <v>48.598442217123534</v>
      </c>
      <c r="E44" s="11">
        <f>Relative!E27</f>
        <v>24.788526747977297</v>
      </c>
      <c r="F44" s="11">
        <f>Relative!F27</f>
        <v>0.2900978142736384</v>
      </c>
      <c r="G44" s="11">
        <f>Relative!G27</f>
        <v>9.9058084772370478E-2</v>
      </c>
      <c r="H44" s="11">
        <f>Relative!H27</f>
        <v>1.9104939017026927</v>
      </c>
      <c r="I44" s="11">
        <f>Relative!I27</f>
        <v>2.2996498007487021</v>
      </c>
      <c r="J44" s="49">
        <f>Relative!K27</f>
        <v>15.665982369279073</v>
      </c>
      <c r="L44" s="81">
        <v>89</v>
      </c>
      <c r="M44" s="13">
        <v>8846</v>
      </c>
      <c r="N44" s="11">
        <v>2.3009721908207101</v>
      </c>
    </row>
    <row r="45" spans="1:16" x14ac:dyDescent="0.2">
      <c r="A45" s="56">
        <f t="shared" si="6"/>
        <v>2004</v>
      </c>
      <c r="B45" s="12">
        <f>Relative!B41</f>
        <v>80</v>
      </c>
      <c r="C45" s="13">
        <f>Relative!C41</f>
        <v>8124</v>
      </c>
      <c r="D45" s="11">
        <f>Relative!D41</f>
        <v>32.436115214180205</v>
      </c>
      <c r="E45" s="11">
        <f>Relative!E41</f>
        <v>19.670851797144262</v>
      </c>
      <c r="F45" s="11">
        <f>Relative!F41</f>
        <v>0.17817577548005908</v>
      </c>
      <c r="G45" s="11">
        <f>Relative!G41</f>
        <v>8.0883801083210236E-2</v>
      </c>
      <c r="H45" s="11">
        <f>Relative!H41</f>
        <v>1.7499753815854258</v>
      </c>
      <c r="I45" s="11">
        <f>Relative!I41</f>
        <v>2.0090349581486953</v>
      </c>
      <c r="J45" s="49">
        <f>Relative!K41</f>
        <v>8.567331363860168</v>
      </c>
      <c r="L45" s="81">
        <v>86</v>
      </c>
      <c r="M45" s="13">
        <v>8689</v>
      </c>
      <c r="N45" s="11">
        <v>2.0292783979744504</v>
      </c>
    </row>
    <row r="46" spans="1:16" x14ac:dyDescent="0.2">
      <c r="A46" s="56">
        <f t="shared" si="6"/>
        <v>2005</v>
      </c>
      <c r="B46" s="12">
        <f>Relative!B55</f>
        <v>78</v>
      </c>
      <c r="C46" s="13">
        <f>Relative!C55</f>
        <v>8271</v>
      </c>
      <c r="D46" s="47">
        <f>Relative!D55</f>
        <v>29.01033031501084</v>
      </c>
      <c r="E46" s="47">
        <f>Relative!E55</f>
        <v>22.536156102537941</v>
      </c>
      <c r="F46" s="11">
        <f>Relative!F55</f>
        <v>0.16449038810301053</v>
      </c>
      <c r="G46" s="11">
        <f>Relative!G55</f>
        <v>9.3592068673679127E-2</v>
      </c>
      <c r="H46" s="11">
        <f>Relative!H55</f>
        <v>1.4100108813928183</v>
      </c>
      <c r="I46" s="11">
        <f>Relative!I55</f>
        <v>1.668093338169508</v>
      </c>
      <c r="J46" s="49">
        <f>Relative!K55</f>
        <v>14.055978720831822</v>
      </c>
      <c r="L46" s="81">
        <v>80</v>
      </c>
      <c r="M46" s="13">
        <v>8391</v>
      </c>
      <c r="N46" s="11">
        <v>1.7257537838159935</v>
      </c>
    </row>
    <row r="47" spans="1:16" x14ac:dyDescent="0.2">
      <c r="A47" s="56">
        <f t="shared" si="6"/>
        <v>2006</v>
      </c>
      <c r="B47" s="12">
        <f>Relative!B70</f>
        <v>74</v>
      </c>
      <c r="C47" s="13">
        <f>Relative!C70</f>
        <v>7929</v>
      </c>
      <c r="D47" s="47">
        <f>Relative!D70</f>
        <v>9.4182277135645016</v>
      </c>
      <c r="E47" s="47">
        <f>Relative!E70</f>
        <v>21.529028829546963</v>
      </c>
      <c r="F47" s="11">
        <f>Relative!F70</f>
        <v>9.8625299533358551E-2</v>
      </c>
      <c r="G47" s="11">
        <f>Relative!G70</f>
        <v>6.9996216420734017E-2</v>
      </c>
      <c r="H47" s="11">
        <f>Relative!H70</f>
        <v>1.2231050573842854</v>
      </c>
      <c r="I47" s="11">
        <f>Relative!I70</f>
        <v>1.3917265733383781</v>
      </c>
      <c r="J47" s="49">
        <f>Relative!K70</f>
        <v>22.085508891411276</v>
      </c>
      <c r="L47" s="81">
        <v>76</v>
      </c>
      <c r="M47" s="13">
        <v>8049</v>
      </c>
      <c r="N47" s="11">
        <v>1.4559572617716487</v>
      </c>
    </row>
    <row r="48" spans="1:16" x14ac:dyDescent="0.2">
      <c r="A48" s="56">
        <f t="shared" si="6"/>
        <v>2007</v>
      </c>
      <c r="B48" s="12">
        <f>Relative!B85</f>
        <v>70</v>
      </c>
      <c r="C48" s="13">
        <f>Relative!C85</f>
        <v>6904</v>
      </c>
      <c r="D48" s="66">
        <f>Relative!D85</f>
        <v>31.110273761919409</v>
      </c>
      <c r="E48" s="11">
        <f>Relative!E85</f>
        <v>34.939745075318655</v>
      </c>
      <c r="F48" s="11">
        <f>Relative!F85</f>
        <v>9.0672074159907301E-2</v>
      </c>
      <c r="G48" s="11">
        <f>Relative!G85</f>
        <v>6.590382387022016E-2</v>
      </c>
      <c r="H48" s="11">
        <f>Relative!H85</f>
        <v>1.0836471610660487</v>
      </c>
      <c r="I48" s="11">
        <f>Relative!I85</f>
        <v>1.240223059096176</v>
      </c>
      <c r="J48" s="49">
        <f>Relative!K85</f>
        <v>28.676129779837776</v>
      </c>
      <c r="L48" s="81">
        <v>72</v>
      </c>
      <c r="M48" s="13">
        <v>7024</v>
      </c>
      <c r="N48" s="11">
        <v>1.3164151480637813</v>
      </c>
    </row>
    <row r="49" spans="1:14" x14ac:dyDescent="0.2">
      <c r="A49" s="56">
        <f t="shared" si="6"/>
        <v>2008</v>
      </c>
      <c r="B49" s="12">
        <f>Relative!B102</f>
        <v>62</v>
      </c>
      <c r="C49" s="13">
        <f>Relative!C102</f>
        <v>6248.5</v>
      </c>
      <c r="D49" s="11">
        <f>Relative!D102</f>
        <v>16.234776346323116</v>
      </c>
      <c r="E49" s="11">
        <f>Relative!E102</f>
        <v>32.393423461934546</v>
      </c>
      <c r="F49" s="11">
        <f>Relative!F102</f>
        <v>7.2545410898615673E-2</v>
      </c>
      <c r="G49" s="11">
        <f>Relative!G102</f>
        <v>6.0398495638953345E-2</v>
      </c>
      <c r="H49" s="11">
        <f>Relative!H102</f>
        <v>1.167144114587501</v>
      </c>
      <c r="I49" s="11">
        <f>Relative!I102</f>
        <v>1.30008802112507</v>
      </c>
      <c r="J49" s="49">
        <f>Relative!K102</f>
        <v>30.457325758181966</v>
      </c>
      <c r="L49" s="81">
        <v>62</v>
      </c>
      <c r="M49" s="13">
        <v>6248.5</v>
      </c>
      <c r="N49" s="11">
        <v>1.30008802112507</v>
      </c>
    </row>
    <row r="50" spans="1:14" x14ac:dyDescent="0.2">
      <c r="A50" s="56">
        <f t="shared" si="6"/>
        <v>2009</v>
      </c>
      <c r="B50" s="12">
        <f>Relative!B119</f>
        <v>60</v>
      </c>
      <c r="C50" s="72">
        <f>Relative!C119</f>
        <v>5705.6</v>
      </c>
      <c r="D50" s="71">
        <f>Relative!D119</f>
        <v>-31.74127173303421</v>
      </c>
      <c r="E50" s="11">
        <f>Relative!E119</f>
        <v>36.329395681435777</v>
      </c>
      <c r="F50" s="11">
        <f>Relative!F119</f>
        <v>7.150869321368479E-2</v>
      </c>
      <c r="G50" s="11">
        <f>Relative!G119</f>
        <v>0.14692582725743128</v>
      </c>
      <c r="H50" s="11">
        <f>Relative!H119</f>
        <v>0.99877313516545152</v>
      </c>
      <c r="I50" s="11">
        <f>Relative!I119</f>
        <v>1.2172076556365676</v>
      </c>
      <c r="J50" s="49">
        <f>Relative!K119</f>
        <v>12.75627453729669</v>
      </c>
      <c r="L50" s="81">
        <f t="shared" ref="L50:M54" si="7">B50</f>
        <v>60</v>
      </c>
      <c r="M50" s="89">
        <f t="shared" si="7"/>
        <v>5705.6</v>
      </c>
      <c r="N50" s="11">
        <f t="shared" ref="N50:N57" si="8">I50</f>
        <v>1.2172076556365676</v>
      </c>
    </row>
    <row r="51" spans="1:14" x14ac:dyDescent="0.2">
      <c r="A51" s="56">
        <v>2010</v>
      </c>
      <c r="B51" s="12">
        <f>Relative!B136</f>
        <v>56</v>
      </c>
      <c r="C51" s="72">
        <f>Relative!C136</f>
        <v>5488.4000000000005</v>
      </c>
      <c r="D51" s="71">
        <f>Relative!D136</f>
        <v>-16.441237417426862</v>
      </c>
      <c r="E51" s="11">
        <f>Relative!E136</f>
        <v>11.272553567524231</v>
      </c>
      <c r="F51" s="11">
        <f>Relative!F136</f>
        <v>7.4739450477370448E-2</v>
      </c>
      <c r="G51" s="11">
        <f>Relative!G136</f>
        <v>0.11998032213395524</v>
      </c>
      <c r="H51" s="11">
        <f>Relative!H136</f>
        <v>1.0298152047955687</v>
      </c>
      <c r="I51" s="11">
        <f>Relative!I136</f>
        <v>1.2245349774068943</v>
      </c>
      <c r="J51" s="49">
        <f>Relative!K136</f>
        <v>12.881768821514466</v>
      </c>
      <c r="L51" s="81">
        <f t="shared" si="7"/>
        <v>56</v>
      </c>
      <c r="M51" s="89">
        <f t="shared" si="7"/>
        <v>5488.4000000000005</v>
      </c>
      <c r="N51" s="11">
        <f t="shared" si="8"/>
        <v>1.2245349774068943</v>
      </c>
    </row>
    <row r="52" spans="1:14" x14ac:dyDescent="0.2">
      <c r="A52" s="56">
        <v>2011</v>
      </c>
      <c r="B52" s="12">
        <f>Relative!B152</f>
        <v>52</v>
      </c>
      <c r="C52" s="72">
        <f>Relative!C152</f>
        <v>5294.5</v>
      </c>
      <c r="D52" s="71">
        <f>Relative!D152</f>
        <v>-32.214409810935102</v>
      </c>
      <c r="E52" s="11">
        <f>Relative!E152</f>
        <v>26.74341297572953</v>
      </c>
      <c r="F52" s="11">
        <f>Relative!F152</f>
        <v>7.6267825101520456E-2</v>
      </c>
      <c r="G52" s="11">
        <f>Relative!G152</f>
        <v>8.6939276607800556E-2</v>
      </c>
      <c r="H52" s="11">
        <f>Relative!H152</f>
        <v>1.1414108981018036</v>
      </c>
      <c r="I52" s="11">
        <f>Relative!I152</f>
        <v>1.3046179998111247</v>
      </c>
      <c r="J52" s="49">
        <f>Relative!K152</f>
        <v>18.849258664651995</v>
      </c>
      <c r="L52" s="81">
        <f t="shared" si="7"/>
        <v>52</v>
      </c>
      <c r="M52" s="89">
        <f t="shared" si="7"/>
        <v>5294.5</v>
      </c>
      <c r="N52" s="11">
        <f t="shared" si="8"/>
        <v>1.3046179998111247</v>
      </c>
    </row>
    <row r="53" spans="1:14" x14ac:dyDescent="0.2">
      <c r="A53" s="56">
        <f>A20</f>
        <v>2012</v>
      </c>
      <c r="B53" s="12">
        <f>Relative!B170</f>
        <v>50</v>
      </c>
      <c r="C53" s="72">
        <f>Relative!C170</f>
        <v>4880.8</v>
      </c>
      <c r="D53" s="71">
        <f>Relative!D170</f>
        <v>9.08034834781051</v>
      </c>
      <c r="E53" s="11">
        <f>Relative!E170</f>
        <v>32.673537125061465</v>
      </c>
      <c r="F53" s="11">
        <f>Relative!F170</f>
        <v>8.3314210785117193E-2</v>
      </c>
      <c r="G53" s="11">
        <f>Relative!G170</f>
        <v>8.4191116210457287E-2</v>
      </c>
      <c r="H53" s="11">
        <f>Relative!H170</f>
        <v>1.1014014096049829</v>
      </c>
      <c r="I53" s="11">
        <f>Relative!I170</f>
        <v>1.2689067366005571</v>
      </c>
      <c r="J53" s="49">
        <f>Relative!K170</f>
        <v>15.899729552532371</v>
      </c>
      <c r="L53" s="81">
        <f t="shared" si="7"/>
        <v>50</v>
      </c>
      <c r="M53" s="89">
        <f t="shared" si="7"/>
        <v>4880.8</v>
      </c>
      <c r="N53" s="11">
        <f t="shared" si="8"/>
        <v>1.2689067366005571</v>
      </c>
    </row>
    <row r="54" spans="1:14" x14ac:dyDescent="0.2">
      <c r="A54" s="56">
        <v>2013</v>
      </c>
      <c r="B54" s="12">
        <f>Relative!B186</f>
        <v>45</v>
      </c>
      <c r="C54" s="72">
        <f>Relative!C186</f>
        <v>4191</v>
      </c>
      <c r="D54" s="71">
        <f>Relative!D186</f>
        <v>28.088959491660049</v>
      </c>
      <c r="E54" s="11">
        <f>Relative!E186</f>
        <v>50.485564304461946</v>
      </c>
      <c r="F54" s="11">
        <f>Relative!F186</f>
        <v>8.1364829396325458E-2</v>
      </c>
      <c r="G54" s="11">
        <f>Relative!G186</f>
        <v>6.8861846814602709E-2</v>
      </c>
      <c r="H54" s="11">
        <f>Relative!H186</f>
        <v>1.2341684562157005</v>
      </c>
      <c r="I54" s="11">
        <f>Relative!I186</f>
        <v>1.3843951324266286</v>
      </c>
      <c r="J54" s="49">
        <f>Relative!K186</f>
        <v>23.240252922930086</v>
      </c>
      <c r="L54" s="81">
        <f t="shared" si="7"/>
        <v>45</v>
      </c>
      <c r="M54" s="89">
        <f t="shared" ref="M54:M59" si="9">C54</f>
        <v>4191</v>
      </c>
      <c r="N54" s="11">
        <f t="shared" si="8"/>
        <v>1.3843951324266286</v>
      </c>
    </row>
    <row r="55" spans="1:14" x14ac:dyDescent="0.2">
      <c r="A55" s="56">
        <v>2014</v>
      </c>
      <c r="B55" s="12">
        <f>Relative!B202</f>
        <v>44</v>
      </c>
      <c r="C55" s="72">
        <f>Relative!C202</f>
        <v>3831</v>
      </c>
      <c r="D55" s="71">
        <f>Relative!D202</f>
        <v>33.355721393034827</v>
      </c>
      <c r="E55" s="11">
        <f>Relative!E202</f>
        <v>34.462803445575567</v>
      </c>
      <c r="F55" s="11">
        <f>Relative!F202</f>
        <v>8.9801618376403033E-2</v>
      </c>
      <c r="G55" s="11">
        <f>Relative!G202</f>
        <v>6.7042547637692504E-2</v>
      </c>
      <c r="H55" s="11">
        <f>Relative!H202</f>
        <v>1.2670921430435917</v>
      </c>
      <c r="I55" s="11">
        <f>Relative!I202</f>
        <v>1.4239363090576871</v>
      </c>
      <c r="J55" s="49">
        <f>Relative!K202</f>
        <v>17.503080135734795</v>
      </c>
      <c r="L55" s="81">
        <f t="shared" ref="L55:L60" si="10">B55</f>
        <v>44</v>
      </c>
      <c r="M55" s="89">
        <f t="shared" si="9"/>
        <v>3831</v>
      </c>
      <c r="N55" s="11">
        <f t="shared" si="8"/>
        <v>1.4239363090576871</v>
      </c>
    </row>
    <row r="56" spans="1:14" x14ac:dyDescent="0.2">
      <c r="A56" s="56">
        <v>2015</v>
      </c>
      <c r="B56" s="12">
        <f>Relative!B218</f>
        <v>38</v>
      </c>
      <c r="C56" s="72">
        <f>Relative!C218</f>
        <v>3435.4735000000001</v>
      </c>
      <c r="D56" s="71">
        <f>Relative!D218</f>
        <v>32.49441042590643</v>
      </c>
      <c r="E56" s="11">
        <f>Relative!E218</f>
        <v>19.858403797904423</v>
      </c>
      <c r="F56" s="11">
        <f>Relative!F218</f>
        <v>9.5590898896469434E-2</v>
      </c>
      <c r="G56" s="11">
        <f>Relative!G218</f>
        <v>5.5713426402503173E-2</v>
      </c>
      <c r="H56" s="11">
        <f>Relative!H218</f>
        <v>1.4743528075533112</v>
      </c>
      <c r="I56" s="11">
        <f>Relative!I218</f>
        <v>1.6256571328522837</v>
      </c>
      <c r="J56" s="49">
        <f>Relative!K218</f>
        <v>20.529397184987744</v>
      </c>
      <c r="L56" s="81">
        <f t="shared" si="10"/>
        <v>38</v>
      </c>
      <c r="M56" s="89">
        <f t="shared" si="9"/>
        <v>3435.4735000000001</v>
      </c>
      <c r="N56" s="11">
        <f t="shared" si="8"/>
        <v>1.6256571328522837</v>
      </c>
    </row>
    <row r="57" spans="1:14" x14ac:dyDescent="0.2">
      <c r="A57" s="56">
        <v>2016</v>
      </c>
      <c r="B57" s="12">
        <f>Relative!B234</f>
        <v>34</v>
      </c>
      <c r="C57" s="72">
        <f>Relative!C234</f>
        <v>3049.766174382954</v>
      </c>
      <c r="D57" s="71">
        <f>Relative!D234</f>
        <v>17.188929898383858</v>
      </c>
      <c r="E57" s="11">
        <f>Relative!E234</f>
        <v>30.981096450489936</v>
      </c>
      <c r="F57" s="11">
        <f>Relative!F234</f>
        <v>0.19240601914145061</v>
      </c>
      <c r="G57" s="11">
        <f>Relative!G234</f>
        <v>6.3467613732822586E-2</v>
      </c>
      <c r="H57" s="11">
        <f>Relative!H234</f>
        <v>1.1797379905406462</v>
      </c>
      <c r="I57" s="11">
        <f>Relative!I234</f>
        <v>1.4356116234149192</v>
      </c>
      <c r="J57" s="49">
        <f>Relative!K234</f>
        <v>18.572079550151031</v>
      </c>
      <c r="L57" s="81">
        <f t="shared" si="10"/>
        <v>34</v>
      </c>
      <c r="M57" s="89">
        <f t="shared" si="9"/>
        <v>3049.766174382954</v>
      </c>
      <c r="N57" s="11">
        <f t="shared" si="8"/>
        <v>1.4356116234149192</v>
      </c>
    </row>
    <row r="58" spans="1:14" x14ac:dyDescent="0.2">
      <c r="A58" s="56">
        <v>2017</v>
      </c>
      <c r="B58" s="12">
        <f>Relative!B248</f>
        <v>30</v>
      </c>
      <c r="C58" s="72">
        <f>Relative!C248</f>
        <v>2639.2</v>
      </c>
      <c r="D58" s="71">
        <f>Relative!D248</f>
        <v>23.986978935205762</v>
      </c>
      <c r="E58" s="11">
        <f>Relative!E248</f>
        <v>74.637011215519863</v>
      </c>
      <c r="F58" s="11">
        <f>Relative!F248</f>
        <v>0.19892391633828435</v>
      </c>
      <c r="G58" s="11">
        <f>Relative!G248</f>
        <v>4.2133979993937552E-2</v>
      </c>
      <c r="H58" s="11">
        <f>Relative!H248</f>
        <v>1.4518793573810247</v>
      </c>
      <c r="I58" s="11">
        <f>Relative!I248</f>
        <v>1.6929372537132465</v>
      </c>
      <c r="J58" s="49">
        <f>Relative!K248</f>
        <v>30.410389511973328</v>
      </c>
      <c r="L58" s="81">
        <f t="shared" si="10"/>
        <v>30</v>
      </c>
      <c r="M58" s="89">
        <f t="shared" si="9"/>
        <v>2639.2</v>
      </c>
      <c r="N58" s="11">
        <f t="shared" ref="N58:N63" si="11">I58</f>
        <v>1.6929372537132465</v>
      </c>
    </row>
    <row r="59" spans="1:14" x14ac:dyDescent="0.2">
      <c r="A59" s="56">
        <v>2018</v>
      </c>
      <c r="B59" s="12">
        <v>12</v>
      </c>
      <c r="C59" s="72">
        <v>991.7</v>
      </c>
      <c r="D59" s="182">
        <v>63.468286780276287</v>
      </c>
      <c r="E59" s="11">
        <v>39.102551174750424</v>
      </c>
      <c r="F59" s="11">
        <v>0.18876676414238175</v>
      </c>
      <c r="G59" s="11">
        <v>6.8368458203085611E-2</v>
      </c>
      <c r="H59" s="11">
        <v>3.1104164565896948</v>
      </c>
      <c r="I59" s="11">
        <v>2.9510950892406984</v>
      </c>
      <c r="J59" s="49">
        <v>14.91842291015428</v>
      </c>
      <c r="L59" s="81">
        <f t="shared" si="10"/>
        <v>12</v>
      </c>
      <c r="M59" s="89">
        <f t="shared" si="9"/>
        <v>991.7</v>
      </c>
      <c r="N59" s="11">
        <f t="shared" si="11"/>
        <v>2.9510950892406984</v>
      </c>
    </row>
    <row r="60" spans="1:14" x14ac:dyDescent="0.2">
      <c r="A60" s="84">
        <v>2019</v>
      </c>
      <c r="B60" s="139">
        <f>Relative!B274</f>
        <v>12</v>
      </c>
      <c r="C60" s="140">
        <f>Relative!C274</f>
        <v>993.15</v>
      </c>
      <c r="D60" s="141">
        <f>Relative!D274</f>
        <v>43.074560741076375</v>
      </c>
      <c r="E60" s="141">
        <f>Relative!E274</f>
        <v>47.641242511201732</v>
      </c>
      <c r="F60" s="141">
        <f>Relative!F274</f>
        <v>0.19488496198962899</v>
      </c>
      <c r="G60" s="141">
        <f>Relative!G274</f>
        <v>5.8430247193273929E-2</v>
      </c>
      <c r="H60" s="141">
        <f>Relative!H274</f>
        <v>3.7748577757639832</v>
      </c>
      <c r="I60" s="141">
        <f>Relative!I274</f>
        <v>4.0281729849468864</v>
      </c>
      <c r="J60" s="141">
        <f>Relative!K274</f>
        <v>10.18283240195338</v>
      </c>
      <c r="L60" s="81">
        <f t="shared" si="10"/>
        <v>12</v>
      </c>
      <c r="M60" s="89">
        <f t="shared" ref="M60:M65" si="12">C60</f>
        <v>993.15</v>
      </c>
      <c r="N60" s="11">
        <f t="shared" si="11"/>
        <v>4.0281729849468864</v>
      </c>
    </row>
    <row r="61" spans="1:14" x14ac:dyDescent="0.2">
      <c r="A61" s="84">
        <v>2020</v>
      </c>
      <c r="B61" s="139">
        <f>Relative!B287</f>
        <v>11</v>
      </c>
      <c r="C61" s="140">
        <f>Relative!C287</f>
        <v>940.45</v>
      </c>
      <c r="D61" s="141">
        <f>Relative!D287</f>
        <v>33.746185336806846</v>
      </c>
      <c r="E61" s="141">
        <f>Relative!E287</f>
        <v>53.677494816311338</v>
      </c>
      <c r="F61" s="141">
        <f>Relative!F287</f>
        <v>0.22400978255090645</v>
      </c>
      <c r="G61" s="141">
        <f>Relative!G287</f>
        <v>7.7228757297038639E-2</v>
      </c>
      <c r="H61" s="141">
        <f>Relative!H287</f>
        <v>2.5353947070523475</v>
      </c>
      <c r="I61" s="141">
        <f>Relative!I287</f>
        <v>2.8366332469002926</v>
      </c>
      <c r="J61" s="141">
        <f>Relative!K287</f>
        <v>12.58649908788346</v>
      </c>
      <c r="L61" s="81">
        <f>B61</f>
        <v>11</v>
      </c>
      <c r="M61" s="89">
        <f t="shared" si="12"/>
        <v>940.45</v>
      </c>
      <c r="N61" s="11">
        <f t="shared" si="11"/>
        <v>2.8366332469002926</v>
      </c>
    </row>
    <row r="62" spans="1:14" x14ac:dyDescent="0.2">
      <c r="A62" s="161">
        <v>2021</v>
      </c>
      <c r="B62" s="12">
        <f>Relative!B300</f>
        <v>7</v>
      </c>
      <c r="C62" s="72">
        <f>Relative!C300</f>
        <v>439.8</v>
      </c>
      <c r="D62" s="162">
        <f>Relative!D300</f>
        <v>14.485220554797635</v>
      </c>
      <c r="E62" s="162">
        <f>Relative!E300</f>
        <v>85.040927694406548</v>
      </c>
      <c r="F62" s="162">
        <f>Relative!F300</f>
        <v>0.35950432014552064</v>
      </c>
      <c r="G62" s="162">
        <f>Relative!G300</f>
        <v>9.4292860391086863E-2</v>
      </c>
      <c r="H62" s="162">
        <f>Relative!H300</f>
        <v>2.1304456571168715</v>
      </c>
      <c r="I62" s="162">
        <f>Relative!I300</f>
        <v>2.5842428376534792</v>
      </c>
      <c r="J62" s="162">
        <f>Relative!K300</f>
        <v>30.978854024556615</v>
      </c>
      <c r="L62" s="81">
        <f>B62</f>
        <v>7</v>
      </c>
      <c r="M62" s="89">
        <f t="shared" si="12"/>
        <v>439.8</v>
      </c>
      <c r="N62" s="11">
        <f t="shared" si="11"/>
        <v>2.5842428376534792</v>
      </c>
    </row>
    <row r="63" spans="1:14" x14ac:dyDescent="0.2">
      <c r="A63" s="171">
        <v>2022</v>
      </c>
      <c r="B63" s="139">
        <f>Relative!B313</f>
        <v>7</v>
      </c>
      <c r="C63" s="140">
        <f>Relative!C313</f>
        <v>439.8</v>
      </c>
      <c r="D63" s="141">
        <f>Relative!D313</f>
        <v>170.58822191905409</v>
      </c>
      <c r="E63" s="141">
        <f>Relative!E313</f>
        <v>40.64042746703047</v>
      </c>
      <c r="F63" s="141">
        <f>Relative!F313</f>
        <v>0.30568440200090952</v>
      </c>
      <c r="G63" s="141">
        <f>Relative!G313</f>
        <v>4.7430650295588898E-2</v>
      </c>
      <c r="H63" s="141">
        <f>Relative!H313</f>
        <v>1.7355388813096861</v>
      </c>
      <c r="I63" s="141">
        <f>Relative!I313</f>
        <v>2.0886539336061847</v>
      </c>
      <c r="J63" s="162">
        <f>Relative!K313</f>
        <v>24.212869486130057</v>
      </c>
      <c r="L63" s="81">
        <f>B63</f>
        <v>7</v>
      </c>
      <c r="M63" s="89">
        <f t="shared" si="12"/>
        <v>439.8</v>
      </c>
      <c r="N63" s="11">
        <f t="shared" si="11"/>
        <v>2.0886539336061847</v>
      </c>
    </row>
    <row r="64" spans="1:14" x14ac:dyDescent="0.2">
      <c r="A64" s="176">
        <v>2023</v>
      </c>
      <c r="B64" s="177">
        <f>+Relative!B327</f>
        <v>7</v>
      </c>
      <c r="C64" s="177">
        <f>+Relative!C327</f>
        <v>427.83</v>
      </c>
      <c r="D64" s="162">
        <f>+Relative!D327</f>
        <v>87.890236776289655</v>
      </c>
      <c r="E64" s="162">
        <f>+Relative!E327</f>
        <v>104.70046513802211</v>
      </c>
      <c r="F64" s="162">
        <f>+Relative!F327</f>
        <v>0.39293644671949141</v>
      </c>
      <c r="G64" s="162">
        <f>+Relative!G327</f>
        <v>0.19061309398592899</v>
      </c>
      <c r="H64" s="162">
        <f>+Relative!H327</f>
        <v>1.7443610779982703</v>
      </c>
      <c r="I64" s="162">
        <f>+Relative!I327</f>
        <v>2.3279106187036906</v>
      </c>
      <c r="J64" s="162">
        <f>+Relative!K327</f>
        <v>24.220741883458384</v>
      </c>
      <c r="L64" s="89">
        <f>B64</f>
        <v>7</v>
      </c>
      <c r="M64" s="89">
        <f t="shared" si="12"/>
        <v>427.83</v>
      </c>
      <c r="N64" s="11">
        <f>I64</f>
        <v>2.3279106187036906</v>
      </c>
    </row>
    <row r="65" spans="1:14" ht="13.5" thickBot="1" x14ac:dyDescent="0.25">
      <c r="A65" s="172">
        <v>2024</v>
      </c>
      <c r="B65" s="173">
        <f>+Relative!B339</f>
        <v>7</v>
      </c>
      <c r="C65" s="174">
        <f>+Relative!C339</f>
        <v>397.14</v>
      </c>
      <c r="D65" s="175">
        <f>+Relative!D339</f>
        <v>117.64365211260512</v>
      </c>
      <c r="E65" s="175">
        <f>+Relative!D339</f>
        <v>117.64365211260512</v>
      </c>
      <c r="F65" s="175">
        <f>+Relative!F339</f>
        <v>0.23326786523644055</v>
      </c>
      <c r="G65" s="175">
        <f>+Relative!G339</f>
        <v>2.5482197713652614E-2</v>
      </c>
      <c r="H65" s="175">
        <f>+Relative!H339</f>
        <v>2.341038424736869</v>
      </c>
      <c r="I65" s="175">
        <f>+Relative!I339</f>
        <v>2.5997884876869621</v>
      </c>
      <c r="J65" s="175">
        <f>+Relative!K339</f>
        <v>30.470136475801986</v>
      </c>
      <c r="L65" s="178">
        <f>B65</f>
        <v>7</v>
      </c>
      <c r="M65" s="178">
        <f t="shared" si="12"/>
        <v>397.14</v>
      </c>
      <c r="N65" s="179">
        <f>I65</f>
        <v>2.5997884876869621</v>
      </c>
    </row>
    <row r="66" spans="1:14" ht="13.5" thickTop="1" x14ac:dyDescent="0.2">
      <c r="A66" s="121"/>
      <c r="B66" s="168"/>
      <c r="C66" s="122"/>
      <c r="D66" s="169"/>
      <c r="E66" s="169"/>
      <c r="F66" s="169"/>
      <c r="G66" s="169"/>
      <c r="H66" s="169"/>
      <c r="I66" s="169"/>
      <c r="J66" s="169"/>
      <c r="L66" s="137"/>
      <c r="M66" s="137"/>
      <c r="N66" s="170"/>
    </row>
    <row r="67" spans="1:14" x14ac:dyDescent="0.2">
      <c r="A67" s="121"/>
      <c r="B67" s="168"/>
      <c r="C67" s="122"/>
      <c r="D67" s="169"/>
      <c r="E67" s="169"/>
      <c r="F67" s="169"/>
      <c r="G67" s="169"/>
      <c r="H67" s="169"/>
      <c r="I67" s="169"/>
      <c r="J67" s="169"/>
      <c r="L67" s="137"/>
      <c r="M67" s="137"/>
      <c r="N67" s="170"/>
    </row>
    <row r="68" spans="1:14" x14ac:dyDescent="0.2">
      <c r="L68"/>
      <c r="M68"/>
      <c r="N68"/>
    </row>
    <row r="69" spans="1:14" x14ac:dyDescent="0.2">
      <c r="A69" s="42" t="str">
        <f>A36</f>
        <v>*(1) no data reported for the Indian plants</v>
      </c>
      <c r="G69" s="42" t="str">
        <f>G36</f>
        <v>without all Russian plants data</v>
      </c>
      <c r="L69"/>
      <c r="M69"/>
      <c r="N69"/>
    </row>
    <row r="70" spans="1:14" x14ac:dyDescent="0.2">
      <c r="B70" s="43"/>
      <c r="C70" s="43"/>
      <c r="D70" s="43"/>
      <c r="G70" s="42"/>
      <c r="L70"/>
      <c r="M70"/>
      <c r="N70"/>
    </row>
    <row r="71" spans="1:14" x14ac:dyDescent="0.2">
      <c r="B71" s="40"/>
      <c r="C71" s="40"/>
      <c r="D71" s="40"/>
    </row>
    <row r="75" spans="1:14" x14ac:dyDescent="0.2">
      <c r="F75" s="180" t="s">
        <v>99</v>
      </c>
      <c r="G75" s="180"/>
      <c r="H75" s="180"/>
      <c r="I75" s="180"/>
      <c r="J75" s="180"/>
      <c r="K75" s="180"/>
      <c r="L75" s="183"/>
      <c r="M75" s="183"/>
    </row>
    <row r="76" spans="1:14" x14ac:dyDescent="0.2">
      <c r="F76" s="180" t="s">
        <v>100</v>
      </c>
      <c r="G76" s="180"/>
      <c r="H76" s="180"/>
      <c r="I76" s="180"/>
      <c r="J76" s="180"/>
      <c r="K76" s="180"/>
      <c r="L76" s="183"/>
      <c r="M76" s="183"/>
    </row>
    <row r="77" spans="1:14" x14ac:dyDescent="0.2">
      <c r="F77" s="183" t="s">
        <v>98</v>
      </c>
      <c r="G77" s="183"/>
      <c r="H77" s="183"/>
      <c r="I77" s="183"/>
      <c r="J77" s="183"/>
      <c r="K77" s="183"/>
      <c r="L77" s="183"/>
      <c r="M77" s="183"/>
    </row>
  </sheetData>
  <mergeCells count="3">
    <mergeCell ref="A2:J2"/>
    <mergeCell ref="A1:K1"/>
    <mergeCell ref="L3:N7"/>
  </mergeCells>
  <phoneticPr fontId="4" type="noConversion"/>
  <pageMargins left="0.63" right="0.42" top="0.99" bottom="0.28999999999999998" header="0.5" footer="0.2800000000000000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34"/>
  <sheetViews>
    <sheetView topLeftCell="A312" zoomScale="120" zoomScaleNormal="120" workbookViewId="0">
      <selection activeCell="B333" sqref="B333"/>
    </sheetView>
  </sheetViews>
  <sheetFormatPr defaultRowHeight="12.75" x14ac:dyDescent="0.2"/>
  <cols>
    <col min="1" max="1" width="30.42578125" customWidth="1"/>
    <col min="2" max="3" width="9.42578125" bestFit="1" customWidth="1"/>
    <col min="4" max="4" width="11.140625" bestFit="1" customWidth="1"/>
    <col min="5" max="5" width="11" customWidth="1"/>
    <col min="6" max="6" width="10.85546875" customWidth="1"/>
    <col min="7" max="8" width="9.42578125" bestFit="1" customWidth="1"/>
    <col min="9" max="10" width="8.140625" customWidth="1"/>
    <col min="11" max="11" width="10.42578125" bestFit="1" customWidth="1"/>
    <col min="13" max="13" width="11.42578125" customWidth="1"/>
    <col min="14" max="14" width="10.5703125" customWidth="1"/>
    <col min="15" max="15" width="11.140625" customWidth="1"/>
  </cols>
  <sheetData>
    <row r="1" spans="1:11" ht="18.75" x14ac:dyDescent="0.2">
      <c r="A1" s="192" t="s">
        <v>22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">
      <c r="A2" s="236"/>
      <c r="B2" s="237"/>
      <c r="C2" s="237"/>
      <c r="D2" s="237"/>
      <c r="E2" s="237"/>
      <c r="F2" s="237"/>
      <c r="G2" s="237"/>
      <c r="H2" s="237"/>
      <c r="I2" s="237"/>
      <c r="J2" s="237"/>
      <c r="K2" s="238"/>
    </row>
    <row r="3" spans="1:11" ht="25.5" x14ac:dyDescent="0.2">
      <c r="A3" s="195" t="s">
        <v>23</v>
      </c>
      <c r="B3" s="55" t="s">
        <v>5</v>
      </c>
      <c r="C3" s="55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239" t="s">
        <v>12</v>
      </c>
      <c r="J3" s="239"/>
      <c r="K3" s="54" t="s">
        <v>13</v>
      </c>
    </row>
    <row r="4" spans="1:11" ht="13.5" customHeight="1" x14ac:dyDescent="0.2">
      <c r="A4" s="196"/>
      <c r="B4" s="240" t="s">
        <v>14</v>
      </c>
      <c r="C4" s="240" t="s">
        <v>24</v>
      </c>
      <c r="D4" s="2" t="s">
        <v>16</v>
      </c>
      <c r="E4" s="240" t="s">
        <v>16</v>
      </c>
      <c r="F4" s="240" t="s">
        <v>16</v>
      </c>
      <c r="G4" s="240" t="s">
        <v>16</v>
      </c>
      <c r="H4" s="240" t="s">
        <v>16</v>
      </c>
      <c r="I4" s="243" t="s">
        <v>16</v>
      </c>
      <c r="J4" s="243"/>
      <c r="K4" s="234" t="s">
        <v>16</v>
      </c>
    </row>
    <row r="5" spans="1:11" ht="13.5" thickBot="1" x14ac:dyDescent="0.25">
      <c r="A5" s="228"/>
      <c r="B5" s="241"/>
      <c r="C5" s="241"/>
      <c r="D5" s="48" t="s">
        <v>25</v>
      </c>
      <c r="E5" s="241"/>
      <c r="F5" s="241"/>
      <c r="G5" s="241"/>
      <c r="H5" s="241"/>
      <c r="I5" s="244"/>
      <c r="J5" s="244"/>
      <c r="K5" s="235"/>
    </row>
    <row r="6" spans="1:11" x14ac:dyDescent="0.2">
      <c r="A6" s="44" t="s">
        <v>26</v>
      </c>
      <c r="B6" s="14">
        <v>53</v>
      </c>
      <c r="C6" s="28">
        <v>6298</v>
      </c>
      <c r="D6" s="14">
        <f>98844-272807</f>
        <v>-173963</v>
      </c>
      <c r="E6" s="28">
        <v>148114</v>
      </c>
      <c r="F6" s="14">
        <v>615</v>
      </c>
      <c r="G6" s="14">
        <v>696</v>
      </c>
      <c r="H6" s="28">
        <v>5736</v>
      </c>
      <c r="I6" s="242">
        <f>SUM(F6:H6)</f>
        <v>7047</v>
      </c>
      <c r="J6" s="242"/>
      <c r="K6" s="45">
        <v>141661</v>
      </c>
    </row>
    <row r="7" spans="1:11" ht="25.5" x14ac:dyDescent="0.2">
      <c r="A7" s="16" t="s">
        <v>27</v>
      </c>
      <c r="B7" s="3">
        <v>10</v>
      </c>
      <c r="C7" s="4">
        <v>1263.31</v>
      </c>
      <c r="D7" s="4">
        <v>117513</v>
      </c>
      <c r="E7" s="4">
        <v>33749</v>
      </c>
      <c r="F7" s="35">
        <v>144.6</v>
      </c>
      <c r="G7" s="35">
        <v>49.7</v>
      </c>
      <c r="H7" s="4">
        <v>4512.8999999999996</v>
      </c>
      <c r="I7" s="247">
        <f>SUM(F7:H7)</f>
        <v>4707.2</v>
      </c>
      <c r="J7" s="247"/>
      <c r="K7" s="30">
        <v>3097</v>
      </c>
    </row>
    <row r="8" spans="1:11" x14ac:dyDescent="0.2">
      <c r="A8" s="16" t="s">
        <v>28</v>
      </c>
      <c r="B8" s="3">
        <v>16</v>
      </c>
      <c r="C8" s="3">
        <v>581</v>
      </c>
      <c r="D8" s="4">
        <v>46900</v>
      </c>
      <c r="E8" s="4">
        <v>51520</v>
      </c>
      <c r="F8" s="1" t="s">
        <v>17</v>
      </c>
      <c r="G8" s="4">
        <v>6.54</v>
      </c>
      <c r="H8" s="1" t="s">
        <v>17</v>
      </c>
      <c r="I8" s="247">
        <v>9404</v>
      </c>
      <c r="J8" s="247"/>
      <c r="K8" s="10" t="s">
        <v>17</v>
      </c>
    </row>
    <row r="9" spans="1:11" x14ac:dyDescent="0.2">
      <c r="A9" s="16" t="s">
        <v>29</v>
      </c>
      <c r="B9" s="3">
        <v>6</v>
      </c>
      <c r="C9" s="3">
        <v>442</v>
      </c>
      <c r="D9" s="4">
        <v>10238</v>
      </c>
      <c r="E9" s="4">
        <v>16561</v>
      </c>
      <c r="F9" s="4">
        <v>40.200000000000003</v>
      </c>
      <c r="G9" s="35">
        <v>68.400000000000006</v>
      </c>
      <c r="H9" s="3">
        <v>1998</v>
      </c>
      <c r="I9" s="247">
        <f>SUM(F9:H9)</f>
        <v>2106.6</v>
      </c>
      <c r="J9" s="247"/>
      <c r="K9" s="26">
        <v>2471</v>
      </c>
    </row>
    <row r="10" spans="1:11" x14ac:dyDescent="0.2">
      <c r="A10" s="16"/>
      <c r="B10" s="3"/>
      <c r="C10" s="3"/>
      <c r="D10" s="3"/>
      <c r="E10" s="3"/>
      <c r="F10" s="3"/>
      <c r="G10" s="3"/>
      <c r="H10" s="3"/>
      <c r="I10" s="248"/>
      <c r="J10" s="248"/>
      <c r="K10" s="26"/>
    </row>
    <row r="11" spans="1:11" x14ac:dyDescent="0.2">
      <c r="A11" s="16"/>
      <c r="B11" s="3"/>
      <c r="C11" s="3"/>
      <c r="D11" s="3"/>
      <c r="E11" s="3"/>
      <c r="F11" s="3"/>
      <c r="G11" s="3"/>
      <c r="H11" s="3"/>
      <c r="I11" s="248"/>
      <c r="J11" s="248"/>
      <c r="K11" s="26"/>
    </row>
    <row r="12" spans="1:11" ht="14.25" thickBot="1" x14ac:dyDescent="0.25">
      <c r="A12" s="18" t="s">
        <v>30</v>
      </c>
      <c r="B12" s="19">
        <f t="shared" ref="B12:H12" si="0">SUM(B6:B11)</f>
        <v>85</v>
      </c>
      <c r="C12" s="20">
        <f t="shared" si="0"/>
        <v>8584.31</v>
      </c>
      <c r="D12" s="20">
        <f t="shared" si="0"/>
        <v>688</v>
      </c>
      <c r="E12" s="20">
        <f t="shared" si="0"/>
        <v>249944</v>
      </c>
      <c r="F12" s="34">
        <f>SUM(F6:F11)</f>
        <v>799.80000000000007</v>
      </c>
      <c r="G12" s="27">
        <f t="shared" si="0"/>
        <v>820.64</v>
      </c>
      <c r="H12" s="32">
        <f t="shared" si="0"/>
        <v>12246.9</v>
      </c>
      <c r="I12" s="245">
        <f>SUM(I6:J11)</f>
        <v>23264.799999999999</v>
      </c>
      <c r="J12" s="246"/>
      <c r="K12" s="33">
        <f>SUM(K6:K11)</f>
        <v>147229</v>
      </c>
    </row>
    <row r="14" spans="1:11" x14ac:dyDescent="0.2">
      <c r="A14" s="40" t="s">
        <v>31</v>
      </c>
    </row>
    <row r="15" spans="1:11" ht="13.5" thickBot="1" x14ac:dyDescent="0.25"/>
    <row r="16" spans="1:11" ht="18.75" x14ac:dyDescent="0.2">
      <c r="A16" s="192" t="s">
        <v>32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4"/>
    </row>
    <row r="17" spans="1:11" x14ac:dyDescent="0.2">
      <c r="A17" s="236"/>
      <c r="B17" s="237"/>
      <c r="C17" s="237"/>
      <c r="D17" s="237"/>
      <c r="E17" s="237"/>
      <c r="F17" s="237"/>
      <c r="G17" s="237"/>
      <c r="H17" s="237"/>
      <c r="I17" s="237"/>
      <c r="J17" s="237"/>
      <c r="K17" s="238"/>
    </row>
    <row r="18" spans="1:11" ht="25.5" x14ac:dyDescent="0.2">
      <c r="A18" s="195" t="s">
        <v>23</v>
      </c>
      <c r="B18" s="55" t="s">
        <v>5</v>
      </c>
      <c r="C18" s="55" t="s">
        <v>6</v>
      </c>
      <c r="D18" s="1" t="s">
        <v>7</v>
      </c>
      <c r="E18" s="1" t="s">
        <v>8</v>
      </c>
      <c r="F18" s="1" t="s">
        <v>9</v>
      </c>
      <c r="G18" s="1" t="s">
        <v>10</v>
      </c>
      <c r="H18" s="1" t="s">
        <v>11</v>
      </c>
      <c r="I18" s="239" t="s">
        <v>12</v>
      </c>
      <c r="J18" s="239"/>
      <c r="K18" s="54" t="s">
        <v>13</v>
      </c>
    </row>
    <row r="19" spans="1:11" ht="13.5" customHeight="1" x14ac:dyDescent="0.2">
      <c r="A19" s="196"/>
      <c r="B19" s="240" t="s">
        <v>14</v>
      </c>
      <c r="C19" s="240" t="s">
        <v>24</v>
      </c>
      <c r="D19" s="2" t="s">
        <v>16</v>
      </c>
      <c r="E19" s="240" t="s">
        <v>16</v>
      </c>
      <c r="F19" s="240" t="s">
        <v>16</v>
      </c>
      <c r="G19" s="240" t="s">
        <v>16</v>
      </c>
      <c r="H19" s="240" t="s">
        <v>16</v>
      </c>
      <c r="I19" s="243" t="s">
        <v>16</v>
      </c>
      <c r="J19" s="243"/>
      <c r="K19" s="234" t="s">
        <v>16</v>
      </c>
    </row>
    <row r="20" spans="1:11" ht="13.5" thickBot="1" x14ac:dyDescent="0.25">
      <c r="A20" s="228"/>
      <c r="B20" s="241"/>
      <c r="C20" s="241"/>
      <c r="D20" s="48" t="s">
        <v>25</v>
      </c>
      <c r="E20" s="241"/>
      <c r="F20" s="241"/>
      <c r="G20" s="241"/>
      <c r="H20" s="241"/>
      <c r="I20" s="244"/>
      <c r="J20" s="244"/>
      <c r="K20" s="235"/>
    </row>
    <row r="21" spans="1:11" x14ac:dyDescent="0.2">
      <c r="A21" s="44" t="s">
        <v>26</v>
      </c>
      <c r="B21" s="14">
        <v>51</v>
      </c>
      <c r="C21" s="28">
        <v>6035</v>
      </c>
      <c r="D21" s="28">
        <v>142935</v>
      </c>
      <c r="E21" s="28">
        <v>125686</v>
      </c>
      <c r="F21" s="14">
        <v>601</v>
      </c>
      <c r="G21" s="14">
        <v>667</v>
      </c>
      <c r="H21" s="28">
        <v>5615</v>
      </c>
      <c r="I21" s="242">
        <f>SUM(F21:H21)</f>
        <v>6883</v>
      </c>
      <c r="J21" s="242"/>
      <c r="K21" s="45">
        <v>120996</v>
      </c>
    </row>
    <row r="22" spans="1:11" ht="25.5" x14ac:dyDescent="0.2">
      <c r="A22" s="16" t="str">
        <f>A7</f>
        <v>United States of America                + Canada</v>
      </c>
      <c r="B22" s="3">
        <v>10</v>
      </c>
      <c r="C22" s="4">
        <v>1261</v>
      </c>
      <c r="D22" s="4">
        <v>200142.7</v>
      </c>
      <c r="E22" s="4">
        <v>35899.79</v>
      </c>
      <c r="F22" s="35">
        <v>84.6</v>
      </c>
      <c r="G22" s="35">
        <v>41.8</v>
      </c>
      <c r="H22" s="4">
        <v>4356.8</v>
      </c>
      <c r="I22" s="247">
        <f>SUM(F22:H22)</f>
        <v>4483.2</v>
      </c>
      <c r="J22" s="247"/>
      <c r="K22" s="30">
        <v>3272</v>
      </c>
    </row>
    <row r="23" spans="1:11" x14ac:dyDescent="0.2">
      <c r="A23" s="16" t="s">
        <v>28</v>
      </c>
      <c r="B23" s="3">
        <v>16</v>
      </c>
      <c r="C23" s="3">
        <v>557</v>
      </c>
      <c r="D23" s="4">
        <v>32540</v>
      </c>
      <c r="E23" s="4">
        <v>32850</v>
      </c>
      <c r="F23" s="3">
        <v>1687</v>
      </c>
      <c r="G23" s="3">
        <v>4</v>
      </c>
      <c r="H23" s="4">
        <v>4329</v>
      </c>
      <c r="I23" s="247">
        <f>SUM(F23:H23)</f>
        <v>6020</v>
      </c>
      <c r="J23" s="247"/>
      <c r="K23" s="30">
        <v>3046</v>
      </c>
    </row>
    <row r="24" spans="1:11" x14ac:dyDescent="0.2">
      <c r="A24" s="16" t="s">
        <v>29</v>
      </c>
      <c r="B24" s="3">
        <v>6</v>
      </c>
      <c r="C24" s="3">
        <v>428</v>
      </c>
      <c r="D24" s="4">
        <v>26826</v>
      </c>
      <c r="E24" s="4">
        <v>10838</v>
      </c>
      <c r="F24" s="4">
        <v>29.7</v>
      </c>
      <c r="G24" s="35">
        <f>106+1.5</f>
        <v>107.5</v>
      </c>
      <c r="H24" s="3">
        <v>1520</v>
      </c>
      <c r="I24" s="247">
        <f>SUM(F24:H24)</f>
        <v>1657.2</v>
      </c>
      <c r="J24" s="247"/>
      <c r="K24" s="26">
        <v>2416</v>
      </c>
    </row>
    <row r="25" spans="1:11" x14ac:dyDescent="0.2">
      <c r="A25" s="16"/>
      <c r="B25" s="3"/>
      <c r="C25" s="3"/>
      <c r="D25" s="3"/>
      <c r="E25" s="3"/>
      <c r="F25" s="3"/>
      <c r="G25" s="3"/>
      <c r="H25" s="3"/>
      <c r="I25" s="248"/>
      <c r="J25" s="248"/>
      <c r="K25" s="26"/>
    </row>
    <row r="26" spans="1:11" x14ac:dyDescent="0.2">
      <c r="A26" s="24"/>
      <c r="B26" s="3"/>
      <c r="C26" s="3"/>
      <c r="D26" s="3"/>
      <c r="E26" s="3"/>
      <c r="F26" s="3"/>
      <c r="G26" s="3"/>
      <c r="H26" s="3"/>
      <c r="I26" s="248"/>
      <c r="J26" s="248"/>
      <c r="K26" s="26"/>
    </row>
    <row r="27" spans="1:11" ht="13.5" thickBot="1" x14ac:dyDescent="0.25">
      <c r="A27" s="18" t="s">
        <v>30</v>
      </c>
      <c r="B27" s="19">
        <f t="shared" ref="B27:H27" si="1">SUM(B21:B26)</f>
        <v>83</v>
      </c>
      <c r="C27" s="20">
        <f t="shared" si="1"/>
        <v>8281</v>
      </c>
      <c r="D27" s="20">
        <f t="shared" si="1"/>
        <v>402443.7</v>
      </c>
      <c r="E27" s="20">
        <f t="shared" si="1"/>
        <v>205273.79</v>
      </c>
      <c r="F27" s="27">
        <f t="shared" si="1"/>
        <v>2402.2999999999997</v>
      </c>
      <c r="G27" s="27">
        <f t="shared" si="1"/>
        <v>820.3</v>
      </c>
      <c r="H27" s="20">
        <f t="shared" si="1"/>
        <v>15820.8</v>
      </c>
      <c r="I27" s="245">
        <f>SUM(I21:J26)</f>
        <v>19043.400000000001</v>
      </c>
      <c r="J27" s="246"/>
      <c r="K27" s="31">
        <f>SUM(K21:K26)</f>
        <v>129730</v>
      </c>
    </row>
    <row r="28" spans="1:11" x14ac:dyDescent="0.2">
      <c r="A28" s="36"/>
      <c r="B28" s="37"/>
      <c r="C28" s="38"/>
      <c r="D28" s="38"/>
      <c r="E28" s="38"/>
      <c r="F28" s="39"/>
      <c r="G28" s="39"/>
      <c r="H28" s="38"/>
      <c r="I28" s="38"/>
      <c r="J28" s="37"/>
      <c r="K28" s="38"/>
    </row>
    <row r="29" spans="1:11" ht="13.5" thickBot="1" x14ac:dyDescent="0.25"/>
    <row r="30" spans="1:11" ht="18.75" x14ac:dyDescent="0.2">
      <c r="A30" s="192" t="s">
        <v>33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4"/>
    </row>
    <row r="31" spans="1:11" x14ac:dyDescent="0.2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11" ht="25.5" x14ac:dyDescent="0.2">
      <c r="A32" s="195" t="s">
        <v>23</v>
      </c>
      <c r="B32" s="55" t="s">
        <v>5</v>
      </c>
      <c r="C32" s="55" t="s">
        <v>6</v>
      </c>
      <c r="D32" s="1" t="s">
        <v>7</v>
      </c>
      <c r="E32" s="1" t="s">
        <v>8</v>
      </c>
      <c r="F32" s="1" t="s">
        <v>9</v>
      </c>
      <c r="G32" s="1" t="s">
        <v>10</v>
      </c>
      <c r="H32" s="1" t="s">
        <v>11</v>
      </c>
      <c r="I32" s="239" t="s">
        <v>12</v>
      </c>
      <c r="J32" s="239"/>
      <c r="K32" s="54" t="s">
        <v>13</v>
      </c>
    </row>
    <row r="33" spans="1:11" ht="13.5" customHeight="1" x14ac:dyDescent="0.2">
      <c r="A33" s="196"/>
      <c r="B33" s="240" t="s">
        <v>14</v>
      </c>
      <c r="C33" s="240" t="s">
        <v>24</v>
      </c>
      <c r="D33" s="2" t="s">
        <v>16</v>
      </c>
      <c r="E33" s="240" t="s">
        <v>16</v>
      </c>
      <c r="F33" s="240" t="s">
        <v>16</v>
      </c>
      <c r="G33" s="240" t="s">
        <v>16</v>
      </c>
      <c r="H33" s="240" t="s">
        <v>16</v>
      </c>
      <c r="I33" s="243" t="s">
        <v>16</v>
      </c>
      <c r="J33" s="243"/>
      <c r="K33" s="234" t="s">
        <v>16</v>
      </c>
    </row>
    <row r="34" spans="1:11" ht="13.5" thickBot="1" x14ac:dyDescent="0.25">
      <c r="A34" s="228"/>
      <c r="B34" s="241"/>
      <c r="C34" s="241"/>
      <c r="D34" s="48" t="s">
        <v>25</v>
      </c>
      <c r="E34" s="241"/>
      <c r="F34" s="241"/>
      <c r="G34" s="241"/>
      <c r="H34" s="241"/>
      <c r="I34" s="244"/>
      <c r="J34" s="244"/>
      <c r="K34" s="235"/>
    </row>
    <row r="35" spans="1:11" x14ac:dyDescent="0.2">
      <c r="A35" s="44" t="s">
        <v>26</v>
      </c>
      <c r="B35" s="14">
        <v>50</v>
      </c>
      <c r="C35" s="28">
        <v>5927</v>
      </c>
      <c r="D35" s="28">
        <v>198971</v>
      </c>
      <c r="E35" s="28">
        <v>116347</v>
      </c>
      <c r="F35" s="14">
        <v>504</v>
      </c>
      <c r="G35" s="14">
        <v>594</v>
      </c>
      <c r="H35" s="28">
        <v>5357</v>
      </c>
      <c r="I35" s="242">
        <f>SUM(F35:H35)</f>
        <v>6455</v>
      </c>
      <c r="J35" s="242"/>
      <c r="K35" s="45">
        <v>58999</v>
      </c>
    </row>
    <row r="36" spans="1:11" ht="25.5" x14ac:dyDescent="0.2">
      <c r="A36" s="16" t="str">
        <f>A22</f>
        <v>United States of America                + Canada</v>
      </c>
      <c r="B36" s="3">
        <v>10</v>
      </c>
      <c r="C36" s="4">
        <v>1271</v>
      </c>
      <c r="D36" s="4">
        <v>34465</v>
      </c>
      <c r="E36" s="4">
        <v>12830</v>
      </c>
      <c r="F36" s="35">
        <v>120.4</v>
      </c>
      <c r="G36" s="3">
        <v>44.3</v>
      </c>
      <c r="H36" s="4">
        <v>4082.8</v>
      </c>
      <c r="I36" s="247">
        <f>SUM(F36:H36)</f>
        <v>4247.5</v>
      </c>
      <c r="J36" s="247"/>
      <c r="K36" s="30">
        <v>2432</v>
      </c>
    </row>
    <row r="37" spans="1:11" x14ac:dyDescent="0.2">
      <c r="A37" s="16" t="s">
        <v>28</v>
      </c>
      <c r="B37" s="3">
        <v>14</v>
      </c>
      <c r="C37" s="3">
        <v>490</v>
      </c>
      <c r="D37" s="4">
        <v>18870</v>
      </c>
      <c r="E37" s="4">
        <v>23820</v>
      </c>
      <c r="F37" s="3">
        <v>784</v>
      </c>
      <c r="G37" s="3">
        <v>11</v>
      </c>
      <c r="H37" s="4">
        <v>3011</v>
      </c>
      <c r="I37" s="247">
        <f>SUM(F37:H37)</f>
        <v>3806</v>
      </c>
      <c r="J37" s="247"/>
      <c r="K37" s="30">
        <v>6038</v>
      </c>
    </row>
    <row r="38" spans="1:11" x14ac:dyDescent="0.2">
      <c r="A38" s="16" t="s">
        <v>29</v>
      </c>
      <c r="B38" s="3">
        <v>6</v>
      </c>
      <c r="C38" s="3">
        <v>436</v>
      </c>
      <c r="D38" s="4">
        <v>11205</v>
      </c>
      <c r="E38" s="4">
        <v>6809</v>
      </c>
      <c r="F38" s="4">
        <v>39.1</v>
      </c>
      <c r="G38" s="35">
        <v>7.8</v>
      </c>
      <c r="H38" s="3">
        <v>1766</v>
      </c>
      <c r="I38" s="247">
        <f>SUM(F38:H38)</f>
        <v>1812.9</v>
      </c>
      <c r="J38" s="247"/>
      <c r="K38" s="26">
        <v>2132</v>
      </c>
    </row>
    <row r="39" spans="1:11" x14ac:dyDescent="0.2">
      <c r="A39" s="16"/>
      <c r="B39" s="3"/>
      <c r="C39" s="3"/>
      <c r="D39" s="3"/>
      <c r="E39" s="3"/>
      <c r="F39" s="3"/>
      <c r="G39" s="3"/>
      <c r="H39" s="3"/>
      <c r="I39" s="248"/>
      <c r="J39" s="248"/>
      <c r="K39" s="26"/>
    </row>
    <row r="40" spans="1:11" x14ac:dyDescent="0.2">
      <c r="A40" s="16"/>
      <c r="B40" s="3"/>
      <c r="C40" s="3"/>
      <c r="D40" s="3"/>
      <c r="E40" s="3"/>
      <c r="F40" s="3"/>
      <c r="G40" s="3"/>
      <c r="H40" s="3"/>
      <c r="I40" s="248"/>
      <c r="J40" s="248"/>
      <c r="K40" s="26"/>
    </row>
    <row r="41" spans="1:11" ht="13.5" thickBot="1" x14ac:dyDescent="0.25">
      <c r="A41" s="18" t="s">
        <v>30</v>
      </c>
      <c r="B41" s="19">
        <f t="shared" ref="B41:H41" si="2">SUM(B35:B40)</f>
        <v>80</v>
      </c>
      <c r="C41" s="20">
        <f t="shared" si="2"/>
        <v>8124</v>
      </c>
      <c r="D41" s="20">
        <f t="shared" si="2"/>
        <v>263511</v>
      </c>
      <c r="E41" s="20">
        <f t="shared" si="2"/>
        <v>159806</v>
      </c>
      <c r="F41" s="27">
        <f t="shared" si="2"/>
        <v>1447.5</v>
      </c>
      <c r="G41" s="27">
        <f t="shared" si="2"/>
        <v>657.09999999999991</v>
      </c>
      <c r="H41" s="20">
        <f t="shared" si="2"/>
        <v>14216.8</v>
      </c>
      <c r="I41" s="245">
        <f>SUM(I35:J40)</f>
        <v>16321.4</v>
      </c>
      <c r="J41" s="246"/>
      <c r="K41" s="31">
        <f>SUM(K35:K40)</f>
        <v>69601</v>
      </c>
    </row>
    <row r="43" spans="1:11" ht="13.5" thickBot="1" x14ac:dyDescent="0.25"/>
    <row r="44" spans="1:11" ht="18.75" x14ac:dyDescent="0.2">
      <c r="A44" s="192" t="s">
        <v>34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/>
    </row>
    <row r="45" spans="1:11" x14ac:dyDescent="0.2">
      <c r="A45" s="236"/>
      <c r="B45" s="237"/>
      <c r="C45" s="237"/>
      <c r="D45" s="237"/>
      <c r="E45" s="237"/>
      <c r="F45" s="237"/>
      <c r="G45" s="237"/>
      <c r="H45" s="237"/>
      <c r="I45" s="237"/>
      <c r="J45" s="237"/>
      <c r="K45" s="238"/>
    </row>
    <row r="46" spans="1:11" ht="25.5" x14ac:dyDescent="0.2">
      <c r="A46" s="195" t="s">
        <v>23</v>
      </c>
      <c r="B46" s="55" t="s">
        <v>5</v>
      </c>
      <c r="C46" s="55" t="s">
        <v>6</v>
      </c>
      <c r="D46" s="1" t="s">
        <v>7</v>
      </c>
      <c r="E46" s="1" t="s">
        <v>8</v>
      </c>
      <c r="F46" s="1" t="s">
        <v>9</v>
      </c>
      <c r="G46" s="1" t="s">
        <v>10</v>
      </c>
      <c r="H46" s="1" t="s">
        <v>11</v>
      </c>
      <c r="I46" s="239" t="s">
        <v>12</v>
      </c>
      <c r="J46" s="239"/>
      <c r="K46" s="54" t="s">
        <v>13</v>
      </c>
    </row>
    <row r="47" spans="1:11" ht="13.5" customHeight="1" x14ac:dyDescent="0.2">
      <c r="A47" s="196"/>
      <c r="B47" s="240" t="s">
        <v>14</v>
      </c>
      <c r="C47" s="240" t="s">
        <v>24</v>
      </c>
      <c r="D47" s="2" t="s">
        <v>16</v>
      </c>
      <c r="E47" s="240" t="s">
        <v>16</v>
      </c>
      <c r="F47" s="240" t="s">
        <v>16</v>
      </c>
      <c r="G47" s="240" t="s">
        <v>16</v>
      </c>
      <c r="H47" s="240" t="s">
        <v>16</v>
      </c>
      <c r="I47" s="243" t="s">
        <v>16</v>
      </c>
      <c r="J47" s="243"/>
      <c r="K47" s="234" t="s">
        <v>16</v>
      </c>
    </row>
    <row r="48" spans="1:11" ht="13.5" thickBot="1" x14ac:dyDescent="0.25">
      <c r="A48" s="228"/>
      <c r="B48" s="241"/>
      <c r="C48" s="241"/>
      <c r="D48" s="48" t="s">
        <v>25</v>
      </c>
      <c r="E48" s="241"/>
      <c r="F48" s="241"/>
      <c r="G48" s="241"/>
      <c r="H48" s="241"/>
      <c r="I48" s="244"/>
      <c r="J48" s="244"/>
      <c r="K48" s="235"/>
    </row>
    <row r="49" spans="1:11" x14ac:dyDescent="0.2">
      <c r="A49" s="44" t="s">
        <v>26</v>
      </c>
      <c r="B49" s="14">
        <v>47</v>
      </c>
      <c r="C49" s="28">
        <v>5824</v>
      </c>
      <c r="D49" s="28">
        <v>162151</v>
      </c>
      <c r="E49" s="28">
        <v>146627</v>
      </c>
      <c r="F49" s="14">
        <v>409</v>
      </c>
      <c r="G49" s="14">
        <v>702</v>
      </c>
      <c r="H49" s="28">
        <v>4983</v>
      </c>
      <c r="I49" s="242">
        <f>SUM(F49:H49)</f>
        <v>6094</v>
      </c>
      <c r="J49" s="242"/>
      <c r="K49" s="45">
        <v>86966</v>
      </c>
    </row>
    <row r="50" spans="1:11" ht="25.5" x14ac:dyDescent="0.2">
      <c r="A50" s="16" t="str">
        <f>A36</f>
        <v>United States of America                + Canada</v>
      </c>
      <c r="B50" s="3">
        <v>9</v>
      </c>
      <c r="C50" s="4">
        <v>1138</v>
      </c>
      <c r="D50" s="4">
        <v>28953</v>
      </c>
      <c r="E50" s="4">
        <v>8987</v>
      </c>
      <c r="F50" s="35">
        <v>119.9</v>
      </c>
      <c r="G50" s="35">
        <v>40.1</v>
      </c>
      <c r="H50" s="4">
        <v>3338.1</v>
      </c>
      <c r="I50" s="247">
        <f>SUM(F50:H50)</f>
        <v>3498.1</v>
      </c>
      <c r="J50" s="247"/>
      <c r="K50" s="30">
        <v>3762</v>
      </c>
    </row>
    <row r="51" spans="1:11" x14ac:dyDescent="0.2">
      <c r="A51" s="16" t="s">
        <v>28</v>
      </c>
      <c r="B51" s="3">
        <v>12</v>
      </c>
      <c r="C51" s="3">
        <v>428</v>
      </c>
      <c r="D51" s="4">
        <v>10400</v>
      </c>
      <c r="E51" s="4">
        <v>14470</v>
      </c>
      <c r="F51" s="3">
        <v>643</v>
      </c>
      <c r="G51" s="3">
        <v>7</v>
      </c>
      <c r="H51" s="4">
        <v>1042</v>
      </c>
      <c r="I51" s="247">
        <f>SUM(F51:H51)</f>
        <v>1692</v>
      </c>
      <c r="J51" s="247"/>
      <c r="K51" s="30">
        <v>3379</v>
      </c>
    </row>
    <row r="52" spans="1:11" ht="25.5" x14ac:dyDescent="0.2">
      <c r="A52" s="16" t="s">
        <v>35</v>
      </c>
      <c r="B52" s="3">
        <v>7</v>
      </c>
      <c r="C52" s="3">
        <v>451</v>
      </c>
      <c r="D52" s="4">
        <v>25966</v>
      </c>
      <c r="E52" s="4">
        <v>6622</v>
      </c>
      <c r="F52" s="4">
        <v>44.1</v>
      </c>
      <c r="G52" s="3">
        <v>8</v>
      </c>
      <c r="H52" s="4">
        <v>1814</v>
      </c>
      <c r="I52" s="247">
        <f>SUM(F52:H52)</f>
        <v>1866.1</v>
      </c>
      <c r="J52" s="247"/>
      <c r="K52" s="30">
        <v>2754</v>
      </c>
    </row>
    <row r="53" spans="1:11" x14ac:dyDescent="0.2">
      <c r="A53" s="44" t="s">
        <v>36</v>
      </c>
      <c r="B53" s="14">
        <v>3</v>
      </c>
      <c r="C53" s="28">
        <v>430</v>
      </c>
      <c r="D53" s="41" t="s">
        <v>37</v>
      </c>
      <c r="E53" s="41" t="s">
        <v>37</v>
      </c>
      <c r="F53" s="29">
        <v>144.5</v>
      </c>
      <c r="G53" s="14">
        <v>17</v>
      </c>
      <c r="H53" s="28">
        <v>485.1</v>
      </c>
      <c r="I53" s="242">
        <f>SUM(F53:H53)</f>
        <v>646.6</v>
      </c>
      <c r="J53" s="242"/>
      <c r="K53" s="45">
        <v>19396</v>
      </c>
    </row>
    <row r="54" spans="1:11" x14ac:dyDescent="0.2">
      <c r="A54" s="16"/>
      <c r="B54" s="3"/>
      <c r="C54" s="3"/>
      <c r="D54" s="3"/>
      <c r="E54" s="3"/>
      <c r="F54" s="3"/>
      <c r="G54" s="3"/>
      <c r="H54" s="3"/>
      <c r="I54" s="248"/>
      <c r="J54" s="248"/>
      <c r="K54" s="26"/>
    </row>
    <row r="55" spans="1:11" ht="13.5" thickBot="1" x14ac:dyDescent="0.25">
      <c r="A55" s="18" t="s">
        <v>30</v>
      </c>
      <c r="B55" s="19">
        <f>SUM(B49:B54)</f>
        <v>78</v>
      </c>
      <c r="C55" s="20">
        <f t="shared" ref="C55:H55" si="3">SUM(C49:C54)</f>
        <v>8271</v>
      </c>
      <c r="D55" s="20">
        <f>SUM(D49:D54)</f>
        <v>227470</v>
      </c>
      <c r="E55" s="20">
        <f t="shared" si="3"/>
        <v>176706</v>
      </c>
      <c r="F55" s="27">
        <f t="shared" si="3"/>
        <v>1360.5</v>
      </c>
      <c r="G55" s="19">
        <f t="shared" si="3"/>
        <v>774.1</v>
      </c>
      <c r="H55" s="20">
        <f t="shared" si="3"/>
        <v>11662.2</v>
      </c>
      <c r="I55" s="245">
        <f>SUM(I49:J54)</f>
        <v>13796.800000000001</v>
      </c>
      <c r="J55" s="246"/>
      <c r="K55" s="31">
        <f>SUM(K49:K54)</f>
        <v>116257</v>
      </c>
    </row>
    <row r="57" spans="1:11" x14ac:dyDescent="0.2">
      <c r="A57" s="40" t="s">
        <v>38</v>
      </c>
    </row>
    <row r="58" spans="1:11" ht="13.5" thickBot="1" x14ac:dyDescent="0.25"/>
    <row r="59" spans="1:11" ht="18.75" x14ac:dyDescent="0.2">
      <c r="A59" s="192" t="s">
        <v>39</v>
      </c>
      <c r="B59" s="193"/>
      <c r="C59" s="193"/>
      <c r="D59" s="193"/>
      <c r="E59" s="193"/>
      <c r="F59" s="193"/>
      <c r="G59" s="193"/>
      <c r="H59" s="193"/>
      <c r="I59" s="193"/>
      <c r="J59" s="193"/>
      <c r="K59" s="194"/>
    </row>
    <row r="60" spans="1:11" x14ac:dyDescent="0.2">
      <c r="A60" s="236"/>
      <c r="B60" s="237"/>
      <c r="C60" s="237"/>
      <c r="D60" s="237"/>
      <c r="E60" s="237"/>
      <c r="F60" s="237"/>
      <c r="G60" s="237"/>
      <c r="H60" s="237"/>
      <c r="I60" s="237"/>
      <c r="J60" s="237"/>
      <c r="K60" s="238"/>
    </row>
    <row r="61" spans="1:11" ht="25.5" x14ac:dyDescent="0.2">
      <c r="A61" s="195" t="s">
        <v>23</v>
      </c>
      <c r="B61" s="55" t="s">
        <v>5</v>
      </c>
      <c r="C61" s="55" t="s">
        <v>6</v>
      </c>
      <c r="D61" s="1" t="s">
        <v>7</v>
      </c>
      <c r="E61" s="1" t="s">
        <v>8</v>
      </c>
      <c r="F61" s="1" t="s">
        <v>9</v>
      </c>
      <c r="G61" s="1" t="s">
        <v>10</v>
      </c>
      <c r="H61" s="1" t="s">
        <v>11</v>
      </c>
      <c r="I61" s="239" t="s">
        <v>12</v>
      </c>
      <c r="J61" s="239"/>
      <c r="K61" s="54" t="s">
        <v>13</v>
      </c>
    </row>
    <row r="62" spans="1:11" ht="13.5" customHeight="1" x14ac:dyDescent="0.2">
      <c r="A62" s="196"/>
      <c r="B62" s="240" t="s">
        <v>14</v>
      </c>
      <c r="C62" s="240" t="s">
        <v>24</v>
      </c>
      <c r="D62" s="2" t="s">
        <v>16</v>
      </c>
      <c r="E62" s="240" t="s">
        <v>16</v>
      </c>
      <c r="F62" s="240" t="s">
        <v>16</v>
      </c>
      <c r="G62" s="240" t="s">
        <v>16</v>
      </c>
      <c r="H62" s="240" t="s">
        <v>16</v>
      </c>
      <c r="I62" s="243" t="s">
        <v>16</v>
      </c>
      <c r="J62" s="243"/>
      <c r="K62" s="234" t="s">
        <v>16</v>
      </c>
    </row>
    <row r="63" spans="1:11" ht="13.5" thickBot="1" x14ac:dyDescent="0.25">
      <c r="A63" s="228"/>
      <c r="B63" s="241"/>
      <c r="C63" s="241"/>
      <c r="D63" s="48" t="s">
        <v>25</v>
      </c>
      <c r="E63" s="241"/>
      <c r="F63" s="241"/>
      <c r="G63" s="241"/>
      <c r="H63" s="241"/>
      <c r="I63" s="244"/>
      <c r="J63" s="244"/>
      <c r="K63" s="235"/>
    </row>
    <row r="64" spans="1:11" x14ac:dyDescent="0.2">
      <c r="A64" s="44" t="str">
        <f>A49</f>
        <v>Europe</v>
      </c>
      <c r="B64" s="14">
        <v>44</v>
      </c>
      <c r="C64" s="28">
        <v>5413</v>
      </c>
      <c r="D64" s="28">
        <v>21970</v>
      </c>
      <c r="E64" s="28">
        <v>122763</v>
      </c>
      <c r="F64" s="14">
        <v>412</v>
      </c>
      <c r="G64" s="14">
        <v>493</v>
      </c>
      <c r="H64" s="28">
        <v>4805</v>
      </c>
      <c r="I64" s="242">
        <f>SUM(F64:H64)</f>
        <v>5710</v>
      </c>
      <c r="J64" s="242"/>
      <c r="K64" s="45">
        <v>144709</v>
      </c>
    </row>
    <row r="65" spans="1:11" ht="25.5" x14ac:dyDescent="0.2">
      <c r="A65" s="16" t="str">
        <f>A50</f>
        <v>United States of America                + Canada</v>
      </c>
      <c r="B65" s="3">
        <v>9</v>
      </c>
      <c r="C65" s="4">
        <v>1282</v>
      </c>
      <c r="D65" s="4">
        <v>27372</v>
      </c>
      <c r="E65" s="4">
        <v>13179</v>
      </c>
      <c r="F65" s="3">
        <v>128</v>
      </c>
      <c r="G65" s="3">
        <v>40</v>
      </c>
      <c r="H65" s="4">
        <v>2618</v>
      </c>
      <c r="I65" s="247">
        <f>SUM(F65:H65)</f>
        <v>2786</v>
      </c>
      <c r="J65" s="247"/>
      <c r="K65" s="30">
        <v>5562</v>
      </c>
    </row>
    <row r="66" spans="1:11" x14ac:dyDescent="0.2">
      <c r="A66" s="16" t="str">
        <f>A51</f>
        <v>India</v>
      </c>
      <c r="B66" s="3">
        <v>11</v>
      </c>
      <c r="C66" s="3">
        <v>383</v>
      </c>
      <c r="D66" s="4">
        <v>2622</v>
      </c>
      <c r="E66" s="4">
        <v>11134</v>
      </c>
      <c r="F66" s="3">
        <v>57</v>
      </c>
      <c r="G66" s="3">
        <v>0</v>
      </c>
      <c r="H66" s="4">
        <v>240</v>
      </c>
      <c r="I66" s="247">
        <f>SUM(F66:H66)</f>
        <v>297</v>
      </c>
      <c r="J66" s="247"/>
      <c r="K66" s="30">
        <v>1657</v>
      </c>
    </row>
    <row r="67" spans="1:11" ht="25.5" x14ac:dyDescent="0.2">
      <c r="A67" s="16" t="str">
        <f>A52</f>
        <v>Brazil + Argentina (1 plant) + Uruguay (1 plant)</v>
      </c>
      <c r="B67" s="3">
        <v>7</v>
      </c>
      <c r="C67" s="3">
        <v>449</v>
      </c>
      <c r="D67" s="4">
        <v>18927</v>
      </c>
      <c r="E67" s="4">
        <v>14973</v>
      </c>
      <c r="F67" s="4">
        <v>49</v>
      </c>
      <c r="G67" s="3">
        <v>12</v>
      </c>
      <c r="H67" s="4">
        <v>1566</v>
      </c>
      <c r="I67" s="247">
        <f>SUM(F67:H67)</f>
        <v>1627</v>
      </c>
      <c r="J67" s="247"/>
      <c r="K67" s="30">
        <v>5071</v>
      </c>
    </row>
    <row r="68" spans="1:11" x14ac:dyDescent="0.2">
      <c r="A68" s="44" t="s">
        <v>36</v>
      </c>
      <c r="B68" s="14">
        <v>3</v>
      </c>
      <c r="C68" s="28">
        <v>402</v>
      </c>
      <c r="D68" s="41" t="s">
        <v>40</v>
      </c>
      <c r="E68" s="41" t="str">
        <f>D68</f>
        <v>*(3)</v>
      </c>
      <c r="F68" s="29">
        <v>136</v>
      </c>
      <c r="G68" s="14">
        <v>10</v>
      </c>
      <c r="H68" s="28">
        <v>469</v>
      </c>
      <c r="I68" s="242">
        <f>SUM(F68:H68)</f>
        <v>615</v>
      </c>
      <c r="J68" s="242"/>
      <c r="K68" s="45">
        <v>18117</v>
      </c>
    </row>
    <row r="69" spans="1:11" x14ac:dyDescent="0.2">
      <c r="A69" s="16"/>
      <c r="B69" s="3"/>
      <c r="C69" s="3"/>
      <c r="D69" s="3"/>
      <c r="E69" s="3"/>
      <c r="F69" s="3"/>
      <c r="G69" s="3"/>
      <c r="H69" s="3"/>
      <c r="I69" s="248"/>
      <c r="J69" s="248"/>
      <c r="K69" s="26"/>
    </row>
    <row r="70" spans="1:11" ht="13.5" thickBot="1" x14ac:dyDescent="0.25">
      <c r="A70" s="18" t="s">
        <v>30</v>
      </c>
      <c r="B70" s="19">
        <f t="shared" ref="B70:H70" si="4">SUM(B64:B69)</f>
        <v>74</v>
      </c>
      <c r="C70" s="20">
        <f t="shared" si="4"/>
        <v>7929</v>
      </c>
      <c r="D70" s="20">
        <f>SUM(D64:D69)</f>
        <v>70891</v>
      </c>
      <c r="E70" s="20">
        <f>SUM(E64:E69)</f>
        <v>162049</v>
      </c>
      <c r="F70" s="27">
        <f t="shared" si="4"/>
        <v>782</v>
      </c>
      <c r="G70" s="19">
        <f t="shared" si="4"/>
        <v>555</v>
      </c>
      <c r="H70" s="20">
        <f t="shared" si="4"/>
        <v>9698</v>
      </c>
      <c r="I70" s="245">
        <f>SUM(I64:J69)</f>
        <v>11035</v>
      </c>
      <c r="J70" s="246"/>
      <c r="K70" s="31">
        <f>SUM(K64:K69)</f>
        <v>175116</v>
      </c>
    </row>
    <row r="72" spans="1:11" x14ac:dyDescent="0.2">
      <c r="A72" s="40" t="s">
        <v>41</v>
      </c>
    </row>
    <row r="73" spans="1:11" ht="13.5" thickBot="1" x14ac:dyDescent="0.25"/>
    <row r="74" spans="1:11" ht="18.75" x14ac:dyDescent="0.2">
      <c r="A74" s="192" t="s">
        <v>42</v>
      </c>
      <c r="B74" s="193"/>
      <c r="C74" s="193"/>
      <c r="D74" s="193"/>
      <c r="E74" s="193"/>
      <c r="F74" s="193"/>
      <c r="G74" s="193"/>
      <c r="H74" s="193"/>
      <c r="I74" s="193"/>
      <c r="J74" s="193"/>
      <c r="K74" s="194"/>
    </row>
    <row r="75" spans="1:11" x14ac:dyDescent="0.2">
      <c r="A75" s="236"/>
      <c r="B75" s="237"/>
      <c r="C75" s="237"/>
      <c r="D75" s="237"/>
      <c r="E75" s="237"/>
      <c r="F75" s="237"/>
      <c r="G75" s="237"/>
      <c r="H75" s="237"/>
      <c r="I75" s="237"/>
      <c r="J75" s="237"/>
      <c r="K75" s="238"/>
    </row>
    <row r="76" spans="1:11" ht="25.5" x14ac:dyDescent="0.2">
      <c r="A76" s="195" t="s">
        <v>23</v>
      </c>
      <c r="B76" s="55" t="s">
        <v>5</v>
      </c>
      <c r="C76" s="55" t="s">
        <v>6</v>
      </c>
      <c r="D76" s="1" t="s">
        <v>7</v>
      </c>
      <c r="E76" s="1" t="s">
        <v>8</v>
      </c>
      <c r="F76" s="1" t="s">
        <v>9</v>
      </c>
      <c r="G76" s="1" t="s">
        <v>10</v>
      </c>
      <c r="H76" s="1" t="s">
        <v>11</v>
      </c>
      <c r="I76" s="239" t="s">
        <v>12</v>
      </c>
      <c r="J76" s="239"/>
      <c r="K76" s="54" t="s">
        <v>13</v>
      </c>
    </row>
    <row r="77" spans="1:11" ht="13.5" customHeight="1" x14ac:dyDescent="0.2">
      <c r="A77" s="196"/>
      <c r="B77" s="240" t="s">
        <v>14</v>
      </c>
      <c r="C77" s="240" t="s">
        <v>24</v>
      </c>
      <c r="D77" s="2" t="s">
        <v>16</v>
      </c>
      <c r="E77" s="240" t="s">
        <v>16</v>
      </c>
      <c r="F77" s="240" t="s">
        <v>16</v>
      </c>
      <c r="G77" s="240" t="s">
        <v>16</v>
      </c>
      <c r="H77" s="240" t="s">
        <v>16</v>
      </c>
      <c r="I77" s="243" t="s">
        <v>16</v>
      </c>
      <c r="J77" s="243"/>
      <c r="K77" s="234" t="s">
        <v>16</v>
      </c>
    </row>
    <row r="78" spans="1:11" ht="13.5" thickBot="1" x14ac:dyDescent="0.25">
      <c r="A78" s="228"/>
      <c r="B78" s="241"/>
      <c r="C78" s="241"/>
      <c r="D78" s="48" t="s">
        <v>25</v>
      </c>
      <c r="E78" s="241"/>
      <c r="F78" s="241"/>
      <c r="G78" s="241"/>
      <c r="H78" s="241"/>
      <c r="I78" s="244"/>
      <c r="J78" s="244"/>
      <c r="K78" s="235"/>
    </row>
    <row r="79" spans="1:11" x14ac:dyDescent="0.2">
      <c r="A79" s="44" t="str">
        <f>A64</f>
        <v>Europe</v>
      </c>
      <c r="B79" s="14">
        <v>42</v>
      </c>
      <c r="C79" s="28">
        <v>4780</v>
      </c>
      <c r="D79" s="28">
        <v>135782</v>
      </c>
      <c r="E79" s="28">
        <v>184239</v>
      </c>
      <c r="F79" s="14">
        <v>355</v>
      </c>
      <c r="G79" s="14">
        <v>379</v>
      </c>
      <c r="H79" s="28">
        <v>3904</v>
      </c>
      <c r="I79" s="242">
        <f>SUM(F79:H79)</f>
        <v>4638</v>
      </c>
      <c r="J79" s="242"/>
      <c r="K79" s="45">
        <v>162008</v>
      </c>
    </row>
    <row r="80" spans="1:11" ht="25.5" x14ac:dyDescent="0.2">
      <c r="A80" s="16" t="str">
        <f>A65</f>
        <v>United States of America                + Canada</v>
      </c>
      <c r="B80" s="3">
        <v>8</v>
      </c>
      <c r="C80" s="4">
        <v>967</v>
      </c>
      <c r="D80" s="4">
        <v>41924</v>
      </c>
      <c r="E80" s="4">
        <v>4274</v>
      </c>
      <c r="F80" s="3">
        <v>75</v>
      </c>
      <c r="G80" s="3">
        <v>32</v>
      </c>
      <c r="H80" s="4">
        <v>1402</v>
      </c>
      <c r="I80" s="247">
        <f>SUM(F80:H80)</f>
        <v>1509</v>
      </c>
      <c r="J80" s="247"/>
      <c r="K80" s="30">
        <v>12224</v>
      </c>
    </row>
    <row r="81" spans="1:11" x14ac:dyDescent="0.2">
      <c r="A81" s="16" t="str">
        <f>A66</f>
        <v>India</v>
      </c>
      <c r="B81" s="3">
        <v>10</v>
      </c>
      <c r="C81" s="3">
        <v>308</v>
      </c>
      <c r="D81" s="4">
        <v>9048</v>
      </c>
      <c r="E81" s="4">
        <v>8726</v>
      </c>
      <c r="F81" s="3">
        <v>50</v>
      </c>
      <c r="G81" s="3">
        <v>0</v>
      </c>
      <c r="H81" s="4">
        <v>228.5</v>
      </c>
      <c r="I81" s="247">
        <f>SUM(F81:H81)</f>
        <v>278.5</v>
      </c>
      <c r="J81" s="247"/>
      <c r="K81" s="30">
        <v>1120</v>
      </c>
    </row>
    <row r="82" spans="1:11" ht="25.5" x14ac:dyDescent="0.2">
      <c r="A82" s="16" t="str">
        <f>A67</f>
        <v>Brazil + Argentina (1 plant) + Uruguay (1 plant)</v>
      </c>
      <c r="B82" s="3">
        <v>7</v>
      </c>
      <c r="C82" s="3">
        <v>447</v>
      </c>
      <c r="D82" s="4">
        <v>15525</v>
      </c>
      <c r="E82" s="4">
        <v>17624</v>
      </c>
      <c r="F82" s="4">
        <v>52</v>
      </c>
      <c r="G82" s="3">
        <v>17</v>
      </c>
      <c r="H82" s="4">
        <v>1239</v>
      </c>
      <c r="I82" s="247">
        <f>SUM(F82:H82)</f>
        <v>1308</v>
      </c>
      <c r="J82" s="247"/>
      <c r="K82" s="30">
        <v>4676</v>
      </c>
    </row>
    <row r="83" spans="1:11" x14ac:dyDescent="0.2">
      <c r="A83" s="44" t="s">
        <v>43</v>
      </c>
      <c r="B83" s="14">
        <v>3</v>
      </c>
      <c r="C83" s="28">
        <v>402</v>
      </c>
      <c r="D83" s="41" t="s">
        <v>40</v>
      </c>
      <c r="E83" s="67">
        <v>26361</v>
      </c>
      <c r="F83" s="75">
        <v>94</v>
      </c>
      <c r="G83" s="68">
        <v>27</v>
      </c>
      <c r="H83" s="67">
        <v>708</v>
      </c>
      <c r="I83" s="242">
        <f>SUM(F83:H83)</f>
        <v>829</v>
      </c>
      <c r="J83" s="242"/>
      <c r="K83" s="69">
        <v>17952</v>
      </c>
    </row>
    <row r="84" spans="1:11" x14ac:dyDescent="0.2">
      <c r="A84" s="16"/>
      <c r="B84" s="3"/>
      <c r="C84" s="3"/>
      <c r="D84" s="3"/>
      <c r="E84" s="3"/>
      <c r="F84" s="3"/>
      <c r="G84" s="3"/>
      <c r="H84" s="3"/>
      <c r="I84" s="248"/>
      <c r="J84" s="248"/>
      <c r="K84" s="26"/>
    </row>
    <row r="85" spans="1:11" ht="13.5" thickBot="1" x14ac:dyDescent="0.25">
      <c r="A85" s="18" t="s">
        <v>30</v>
      </c>
      <c r="B85" s="19">
        <f t="shared" ref="B85:H85" si="5">SUM(B79:B84)</f>
        <v>70</v>
      </c>
      <c r="C85" s="20">
        <f t="shared" si="5"/>
        <v>6904</v>
      </c>
      <c r="D85" s="20">
        <f t="shared" si="5"/>
        <v>202279</v>
      </c>
      <c r="E85" s="20">
        <f t="shared" si="5"/>
        <v>241224</v>
      </c>
      <c r="F85" s="27">
        <f t="shared" si="5"/>
        <v>626</v>
      </c>
      <c r="G85" s="19">
        <f t="shared" si="5"/>
        <v>455</v>
      </c>
      <c r="H85" s="20">
        <f t="shared" si="5"/>
        <v>7481.5</v>
      </c>
      <c r="I85" s="245">
        <f>SUM(I79:J84)</f>
        <v>8562.5</v>
      </c>
      <c r="J85" s="246"/>
      <c r="K85" s="31">
        <f>SUM(K79:K84)</f>
        <v>197980</v>
      </c>
    </row>
    <row r="87" spans="1:11" x14ac:dyDescent="0.2">
      <c r="A87" s="63" t="s">
        <v>44</v>
      </c>
    </row>
    <row r="88" spans="1:11" x14ac:dyDescent="0.2">
      <c r="A88" s="40" t="s">
        <v>41</v>
      </c>
    </row>
    <row r="89" spans="1:11" x14ac:dyDescent="0.2">
      <c r="A89" s="40" t="s">
        <v>45</v>
      </c>
    </row>
    <row r="90" spans="1:11" ht="13.5" thickBot="1" x14ac:dyDescent="0.25"/>
    <row r="91" spans="1:11" ht="18.75" x14ac:dyDescent="0.2">
      <c r="A91" s="192" t="s">
        <v>46</v>
      </c>
      <c r="B91" s="193"/>
      <c r="C91" s="193"/>
      <c r="D91" s="193"/>
      <c r="E91" s="193"/>
      <c r="F91" s="193"/>
      <c r="G91" s="193"/>
      <c r="H91" s="193"/>
      <c r="I91" s="193"/>
      <c r="J91" s="193"/>
      <c r="K91" s="194"/>
    </row>
    <row r="92" spans="1:11" x14ac:dyDescent="0.2">
      <c r="A92" s="236"/>
      <c r="B92" s="237"/>
      <c r="C92" s="237"/>
      <c r="D92" s="237"/>
      <c r="E92" s="237"/>
      <c r="F92" s="237"/>
      <c r="G92" s="237"/>
      <c r="H92" s="237"/>
      <c r="I92" s="237"/>
      <c r="J92" s="237"/>
      <c r="K92" s="238"/>
    </row>
    <row r="93" spans="1:11" ht="25.5" x14ac:dyDescent="0.2">
      <c r="A93" s="195" t="s">
        <v>23</v>
      </c>
      <c r="B93" s="55" t="s">
        <v>5</v>
      </c>
      <c r="C93" s="55" t="s">
        <v>6</v>
      </c>
      <c r="D93" s="1" t="s">
        <v>7</v>
      </c>
      <c r="E93" s="1" t="s">
        <v>8</v>
      </c>
      <c r="F93" s="1" t="s">
        <v>9</v>
      </c>
      <c r="G93" s="1" t="s">
        <v>10</v>
      </c>
      <c r="H93" s="1" t="s">
        <v>11</v>
      </c>
      <c r="I93" s="239" t="s">
        <v>12</v>
      </c>
      <c r="J93" s="239"/>
      <c r="K93" s="54" t="s">
        <v>13</v>
      </c>
    </row>
    <row r="94" spans="1:11" ht="13.5" customHeight="1" x14ac:dyDescent="0.2">
      <c r="A94" s="196"/>
      <c r="B94" s="240" t="s">
        <v>14</v>
      </c>
      <c r="C94" s="240" t="s">
        <v>24</v>
      </c>
      <c r="D94" s="2" t="s">
        <v>16</v>
      </c>
      <c r="E94" s="240" t="s">
        <v>16</v>
      </c>
      <c r="F94" s="240" t="s">
        <v>16</v>
      </c>
      <c r="G94" s="240" t="s">
        <v>16</v>
      </c>
      <c r="H94" s="240" t="s">
        <v>16</v>
      </c>
      <c r="I94" s="243" t="s">
        <v>16</v>
      </c>
      <c r="J94" s="243"/>
      <c r="K94" s="234" t="s">
        <v>16</v>
      </c>
    </row>
    <row r="95" spans="1:11" ht="13.5" thickBot="1" x14ac:dyDescent="0.25">
      <c r="A95" s="228"/>
      <c r="B95" s="241"/>
      <c r="C95" s="241"/>
      <c r="D95" s="48" t="s">
        <v>25</v>
      </c>
      <c r="E95" s="241"/>
      <c r="F95" s="241"/>
      <c r="G95" s="241"/>
      <c r="H95" s="241"/>
      <c r="I95" s="244"/>
      <c r="J95" s="244"/>
      <c r="K95" s="235"/>
    </row>
    <row r="96" spans="1:11" x14ac:dyDescent="0.2">
      <c r="A96" s="44" t="str">
        <f>A79</f>
        <v>Europe</v>
      </c>
      <c r="B96" s="14">
        <v>37</v>
      </c>
      <c r="C96" s="28">
        <v>4483</v>
      </c>
      <c r="D96" s="28">
        <v>24466.5</v>
      </c>
      <c r="E96" s="28">
        <v>148232.30650189801</v>
      </c>
      <c r="F96" s="14">
        <v>290</v>
      </c>
      <c r="G96" s="14">
        <v>319</v>
      </c>
      <c r="H96" s="28">
        <v>3500</v>
      </c>
      <c r="I96" s="242">
        <f>SUM(F96:H96)</f>
        <v>4109</v>
      </c>
      <c r="J96" s="242"/>
      <c r="K96" s="45">
        <v>157239</v>
      </c>
    </row>
    <row r="97" spans="1:11" ht="25.5" x14ac:dyDescent="0.2">
      <c r="A97" s="16" t="s">
        <v>47</v>
      </c>
      <c r="B97" s="3">
        <v>7</v>
      </c>
      <c r="C97" s="4">
        <v>711</v>
      </c>
      <c r="D97" s="4">
        <v>12035</v>
      </c>
      <c r="E97" s="4">
        <v>9458</v>
      </c>
      <c r="F97" s="3">
        <v>52</v>
      </c>
      <c r="G97" s="3">
        <v>25</v>
      </c>
      <c r="H97" s="4">
        <v>1552</v>
      </c>
      <c r="I97" s="247">
        <f>SUM(F97:H97)</f>
        <v>1629</v>
      </c>
      <c r="J97" s="247"/>
      <c r="K97" s="30">
        <v>6260</v>
      </c>
    </row>
    <row r="98" spans="1:11" x14ac:dyDescent="0.2">
      <c r="A98" s="16" t="str">
        <f>A81</f>
        <v>India</v>
      </c>
      <c r="B98" s="3">
        <v>8</v>
      </c>
      <c r="C98" s="3">
        <v>215</v>
      </c>
      <c r="D98" s="4">
        <v>2323</v>
      </c>
      <c r="E98" s="4">
        <v>5177</v>
      </c>
      <c r="F98" s="3">
        <v>25</v>
      </c>
      <c r="G98" s="3">
        <v>0</v>
      </c>
      <c r="H98" s="4">
        <v>170</v>
      </c>
      <c r="I98" s="247">
        <f>SUM(F98:H98)</f>
        <v>195</v>
      </c>
      <c r="J98" s="247"/>
      <c r="K98" s="30">
        <v>442</v>
      </c>
    </row>
    <row r="99" spans="1:11" ht="25.5" x14ac:dyDescent="0.2">
      <c r="A99" s="16" t="str">
        <f>A82</f>
        <v>Brazil + Argentina (1 plant) + Uruguay (1 plant)</v>
      </c>
      <c r="B99" s="3">
        <v>7</v>
      </c>
      <c r="C99" s="35">
        <v>437.5</v>
      </c>
      <c r="D99" s="4">
        <v>21715.5</v>
      </c>
      <c r="E99" s="4">
        <v>9753</v>
      </c>
      <c r="F99" s="4">
        <v>49.3</v>
      </c>
      <c r="G99" s="35">
        <v>13.4</v>
      </c>
      <c r="H99" s="4">
        <v>1370.9</v>
      </c>
      <c r="I99" s="247">
        <f>SUM(F99:H99)</f>
        <v>1433.6000000000001</v>
      </c>
      <c r="J99" s="247"/>
      <c r="K99" s="30">
        <v>4764.6000000000004</v>
      </c>
    </row>
    <row r="100" spans="1:11" x14ac:dyDescent="0.2">
      <c r="A100" s="16" t="s">
        <v>36</v>
      </c>
      <c r="B100" s="14">
        <v>3</v>
      </c>
      <c r="C100" s="28">
        <v>402</v>
      </c>
      <c r="D100" s="28">
        <v>40903</v>
      </c>
      <c r="E100" s="28">
        <v>29790</v>
      </c>
      <c r="F100" s="29">
        <v>37</v>
      </c>
      <c r="G100" s="14">
        <v>20</v>
      </c>
      <c r="H100" s="28">
        <v>700</v>
      </c>
      <c r="I100" s="242">
        <f>SUM(F100:H100)</f>
        <v>757</v>
      </c>
      <c r="J100" s="242"/>
      <c r="K100" s="45">
        <v>21607</v>
      </c>
    </row>
    <row r="101" spans="1:11" x14ac:dyDescent="0.2">
      <c r="A101" s="16"/>
      <c r="B101" s="3"/>
      <c r="C101" s="3"/>
      <c r="D101" s="3"/>
      <c r="E101" s="3"/>
      <c r="F101" s="3"/>
      <c r="G101" s="3"/>
      <c r="H101" s="3"/>
      <c r="I101" s="248"/>
      <c r="J101" s="248"/>
      <c r="K101" s="26"/>
    </row>
    <row r="102" spans="1:11" ht="13.5" thickBot="1" x14ac:dyDescent="0.25">
      <c r="A102" s="18" t="s">
        <v>30</v>
      </c>
      <c r="B102" s="19">
        <f t="shared" ref="B102:H102" si="6">SUM(B96:B101)</f>
        <v>62</v>
      </c>
      <c r="C102" s="20">
        <f t="shared" si="6"/>
        <v>6248.5</v>
      </c>
      <c r="D102" s="20">
        <f t="shared" si="6"/>
        <v>101443</v>
      </c>
      <c r="E102" s="20">
        <f t="shared" si="6"/>
        <v>202410.30650189801</v>
      </c>
      <c r="F102" s="27">
        <f t="shared" si="6"/>
        <v>453.3</v>
      </c>
      <c r="G102" s="19">
        <f t="shared" si="6"/>
        <v>377.4</v>
      </c>
      <c r="H102" s="20">
        <f t="shared" si="6"/>
        <v>7292.9</v>
      </c>
      <c r="I102" s="245">
        <f>SUM(I96:J101)</f>
        <v>8123.6</v>
      </c>
      <c r="J102" s="246"/>
      <c r="K102" s="31">
        <f>SUM(K96:K101)</f>
        <v>190312.6</v>
      </c>
    </row>
    <row r="104" spans="1:11" x14ac:dyDescent="0.2">
      <c r="A104" s="63" t="s">
        <v>48</v>
      </c>
    </row>
    <row r="105" spans="1:11" ht="13.5" thickBot="1" x14ac:dyDescent="0.25">
      <c r="A105" s="63"/>
    </row>
    <row r="106" spans="1:11" ht="18.75" x14ac:dyDescent="0.2">
      <c r="A106" s="192" t="s">
        <v>49</v>
      </c>
      <c r="B106" s="193"/>
      <c r="C106" s="193"/>
      <c r="D106" s="193"/>
      <c r="E106" s="193"/>
      <c r="F106" s="193"/>
      <c r="G106" s="193"/>
      <c r="H106" s="193"/>
      <c r="I106" s="193"/>
      <c r="J106" s="193"/>
      <c r="K106" s="194"/>
    </row>
    <row r="107" spans="1:11" x14ac:dyDescent="0.2">
      <c r="A107" s="236"/>
      <c r="B107" s="237"/>
      <c r="C107" s="237"/>
      <c r="D107" s="237"/>
      <c r="E107" s="237"/>
      <c r="F107" s="237"/>
      <c r="G107" s="237"/>
      <c r="H107" s="237"/>
      <c r="I107" s="237"/>
      <c r="J107" s="237"/>
      <c r="K107" s="238"/>
    </row>
    <row r="108" spans="1:11" ht="38.25" x14ac:dyDescent="0.2">
      <c r="A108" s="195" t="s">
        <v>23</v>
      </c>
      <c r="B108" s="55" t="s">
        <v>5</v>
      </c>
      <c r="C108" s="55" t="s">
        <v>6</v>
      </c>
      <c r="D108" s="1" t="s">
        <v>7</v>
      </c>
      <c r="E108" s="1" t="s">
        <v>8</v>
      </c>
      <c r="F108" s="1" t="s">
        <v>50</v>
      </c>
      <c r="G108" s="1" t="s">
        <v>10</v>
      </c>
      <c r="H108" s="1" t="s">
        <v>11</v>
      </c>
      <c r="I108" s="239" t="s">
        <v>12</v>
      </c>
      <c r="J108" s="239"/>
      <c r="K108" s="54" t="s">
        <v>13</v>
      </c>
    </row>
    <row r="109" spans="1:11" ht="13.5" customHeight="1" x14ac:dyDescent="0.2">
      <c r="A109" s="196"/>
      <c r="B109" s="240" t="s">
        <v>14</v>
      </c>
      <c r="C109" s="240" t="s">
        <v>24</v>
      </c>
      <c r="D109" s="2" t="s">
        <v>16</v>
      </c>
      <c r="E109" s="240" t="s">
        <v>16</v>
      </c>
      <c r="F109" s="240" t="s">
        <v>16</v>
      </c>
      <c r="G109" s="240" t="s">
        <v>16</v>
      </c>
      <c r="H109" s="240" t="s">
        <v>16</v>
      </c>
      <c r="I109" s="243" t="s">
        <v>16</v>
      </c>
      <c r="J109" s="243"/>
      <c r="K109" s="234" t="s">
        <v>16</v>
      </c>
    </row>
    <row r="110" spans="1:11" ht="13.5" thickBot="1" x14ac:dyDescent="0.25">
      <c r="A110" s="228"/>
      <c r="B110" s="241"/>
      <c r="C110" s="241"/>
      <c r="D110" s="48" t="s">
        <v>25</v>
      </c>
      <c r="E110" s="241"/>
      <c r="F110" s="241"/>
      <c r="G110" s="241"/>
      <c r="H110" s="241"/>
      <c r="I110" s="244"/>
      <c r="J110" s="244"/>
      <c r="K110" s="235"/>
    </row>
    <row r="111" spans="1:11" x14ac:dyDescent="0.2">
      <c r="A111" s="44" t="str">
        <f>A96</f>
        <v>Europe</v>
      </c>
      <c r="B111" s="14">
        <v>37</v>
      </c>
      <c r="C111" s="28">
        <v>4223.6000000000004</v>
      </c>
      <c r="D111" s="28">
        <v>-128587</v>
      </c>
      <c r="E111" s="28">
        <v>161708</v>
      </c>
      <c r="F111" s="14">
        <v>246</v>
      </c>
      <c r="G111" s="14">
        <v>793</v>
      </c>
      <c r="H111" s="28">
        <v>2903</v>
      </c>
      <c r="I111" s="242">
        <f>SUM(F111:H111)</f>
        <v>3942</v>
      </c>
      <c r="J111" s="242"/>
      <c r="K111" s="45">
        <v>43293</v>
      </c>
    </row>
    <row r="112" spans="1:11" ht="25.5" x14ac:dyDescent="0.2">
      <c r="A112" s="44" t="str">
        <f>A97</f>
        <v>United States of America                + Canada + Mexico</v>
      </c>
      <c r="B112" s="3">
        <v>6</v>
      </c>
      <c r="C112" s="28">
        <v>556.79999999999995</v>
      </c>
      <c r="D112" s="4">
        <v>10372</v>
      </c>
      <c r="E112" s="4">
        <v>2982</v>
      </c>
      <c r="F112" s="3">
        <v>40.200000000000003</v>
      </c>
      <c r="G112" s="35">
        <v>20.399999999999999</v>
      </c>
      <c r="H112" s="4">
        <v>973</v>
      </c>
      <c r="I112" s="247">
        <f>SUM(F112:H112)</f>
        <v>1033.5999999999999</v>
      </c>
      <c r="J112" s="247"/>
      <c r="K112" s="30">
        <v>6183</v>
      </c>
    </row>
    <row r="113" spans="1:11" x14ac:dyDescent="0.2">
      <c r="A113" s="44" t="str">
        <f>A98</f>
        <v>India</v>
      </c>
      <c r="B113" s="3">
        <v>7</v>
      </c>
      <c r="C113" s="3">
        <v>188</v>
      </c>
      <c r="D113" s="4">
        <v>4950</v>
      </c>
      <c r="E113" s="4">
        <v>4600</v>
      </c>
      <c r="F113" s="3">
        <v>25</v>
      </c>
      <c r="G113" s="3">
        <v>0</v>
      </c>
      <c r="H113" s="4">
        <v>151</v>
      </c>
      <c r="I113" s="247">
        <f>SUM(F113:H113)</f>
        <v>176</v>
      </c>
      <c r="J113" s="247"/>
      <c r="K113" s="30">
        <v>442</v>
      </c>
    </row>
    <row r="114" spans="1:11" ht="25.5" x14ac:dyDescent="0.2">
      <c r="A114" s="44" t="s">
        <v>51</v>
      </c>
      <c r="B114" s="3">
        <v>7</v>
      </c>
      <c r="C114" s="35">
        <v>335.2</v>
      </c>
      <c r="D114" s="4">
        <v>-99417</v>
      </c>
      <c r="E114" s="4">
        <v>12951</v>
      </c>
      <c r="F114" s="4">
        <v>34.6</v>
      </c>
      <c r="G114" s="35">
        <v>11.4</v>
      </c>
      <c r="H114" s="4">
        <v>1351.6</v>
      </c>
      <c r="I114" s="247">
        <f>SUM(F114:H114)</f>
        <v>1397.6</v>
      </c>
      <c r="J114" s="247"/>
      <c r="K114" s="30">
        <v>4206.2</v>
      </c>
    </row>
    <row r="115" spans="1:11" x14ac:dyDescent="0.2">
      <c r="A115" s="44" t="str">
        <f>A100</f>
        <v>Russia</v>
      </c>
      <c r="B115" s="14">
        <v>3</v>
      </c>
      <c r="C115" s="28">
        <v>402</v>
      </c>
      <c r="D115" s="28">
        <v>31579</v>
      </c>
      <c r="E115" s="28">
        <v>25040</v>
      </c>
      <c r="F115" s="29">
        <v>62.2</v>
      </c>
      <c r="G115" s="35">
        <v>13.5</v>
      </c>
      <c r="H115" s="28">
        <v>320</v>
      </c>
      <c r="I115" s="242">
        <f>SUM(F115:H115)</f>
        <v>395.7</v>
      </c>
      <c r="J115" s="242"/>
      <c r="K115" s="45">
        <v>18658</v>
      </c>
    </row>
    <row r="116" spans="1:11" x14ac:dyDescent="0.2">
      <c r="A116" s="16"/>
      <c r="B116" s="3"/>
      <c r="C116" s="3"/>
      <c r="D116" s="3"/>
      <c r="E116" s="3"/>
      <c r="F116" s="3"/>
      <c r="G116" s="3"/>
      <c r="H116" s="3"/>
      <c r="I116" s="248"/>
      <c r="J116" s="248"/>
      <c r="K116" s="26"/>
    </row>
    <row r="117" spans="1:11" ht="13.5" thickBot="1" x14ac:dyDescent="0.25">
      <c r="A117" s="18" t="s">
        <v>30</v>
      </c>
      <c r="B117" s="19">
        <f t="shared" ref="B117:H117" si="7">SUM(B111:B116)</f>
        <v>60</v>
      </c>
      <c r="C117" s="20">
        <f t="shared" si="7"/>
        <v>5705.6</v>
      </c>
      <c r="D117" s="20">
        <f t="shared" si="7"/>
        <v>-181103</v>
      </c>
      <c r="E117" s="20">
        <f t="shared" si="7"/>
        <v>207281</v>
      </c>
      <c r="F117" s="27">
        <f t="shared" si="7"/>
        <v>408</v>
      </c>
      <c r="G117" s="19">
        <f t="shared" si="7"/>
        <v>838.3</v>
      </c>
      <c r="H117" s="20">
        <f t="shared" si="7"/>
        <v>5698.6</v>
      </c>
      <c r="I117" s="230">
        <f>SUM(I111:J116)</f>
        <v>6944.9000000000005</v>
      </c>
      <c r="J117" s="231"/>
      <c r="K117" s="31">
        <f>SUM(K111:K116)</f>
        <v>72782.2</v>
      </c>
    </row>
    <row r="119" spans="1:11" x14ac:dyDescent="0.2">
      <c r="A119" s="40" t="s">
        <v>52</v>
      </c>
    </row>
    <row r="120" spans="1:11" ht="13.5" thickBot="1" x14ac:dyDescent="0.25"/>
    <row r="121" spans="1:11" ht="18.75" x14ac:dyDescent="0.2">
      <c r="A121" s="192" t="s">
        <v>53</v>
      </c>
      <c r="B121" s="193"/>
      <c r="C121" s="193"/>
      <c r="D121" s="193"/>
      <c r="E121" s="193"/>
      <c r="F121" s="193"/>
      <c r="G121" s="193"/>
      <c r="H121" s="193"/>
      <c r="I121" s="193"/>
      <c r="J121" s="193"/>
      <c r="K121" s="194"/>
    </row>
    <row r="122" spans="1:11" x14ac:dyDescent="0.2">
      <c r="A122" s="236"/>
      <c r="B122" s="237"/>
      <c r="C122" s="237"/>
      <c r="D122" s="237"/>
      <c r="E122" s="237"/>
      <c r="F122" s="237"/>
      <c r="G122" s="237"/>
      <c r="H122" s="237"/>
      <c r="I122" s="237"/>
      <c r="J122" s="237"/>
      <c r="K122" s="238"/>
    </row>
    <row r="123" spans="1:11" ht="38.25" x14ac:dyDescent="0.2">
      <c r="A123" s="195" t="s">
        <v>23</v>
      </c>
      <c r="B123" s="55" t="s">
        <v>5</v>
      </c>
      <c r="C123" s="55" t="s">
        <v>6</v>
      </c>
      <c r="D123" s="1" t="s">
        <v>7</v>
      </c>
      <c r="E123" s="1" t="s">
        <v>8</v>
      </c>
      <c r="F123" s="1" t="s">
        <v>50</v>
      </c>
      <c r="G123" s="1" t="s">
        <v>10</v>
      </c>
      <c r="H123" s="1" t="s">
        <v>11</v>
      </c>
      <c r="I123" s="239" t="s">
        <v>12</v>
      </c>
      <c r="J123" s="239"/>
      <c r="K123" s="54" t="s">
        <v>13</v>
      </c>
    </row>
    <row r="124" spans="1:11" ht="13.5" customHeight="1" x14ac:dyDescent="0.2">
      <c r="A124" s="196"/>
      <c r="B124" s="240" t="s">
        <v>14</v>
      </c>
      <c r="C124" s="240" t="s">
        <v>24</v>
      </c>
      <c r="D124" s="2" t="s">
        <v>16</v>
      </c>
      <c r="E124" s="240" t="s">
        <v>16</v>
      </c>
      <c r="F124" s="240" t="s">
        <v>16</v>
      </c>
      <c r="G124" s="240" t="s">
        <v>16</v>
      </c>
      <c r="H124" s="240" t="s">
        <v>16</v>
      </c>
      <c r="I124" s="243" t="s">
        <v>16</v>
      </c>
      <c r="J124" s="243"/>
      <c r="K124" s="234" t="s">
        <v>16</v>
      </c>
    </row>
    <row r="125" spans="1:11" ht="13.5" thickBot="1" x14ac:dyDescent="0.25">
      <c r="A125" s="228"/>
      <c r="B125" s="241"/>
      <c r="C125" s="241"/>
      <c r="D125" s="48" t="s">
        <v>25</v>
      </c>
      <c r="E125" s="241"/>
      <c r="F125" s="241"/>
      <c r="G125" s="241"/>
      <c r="H125" s="241"/>
      <c r="I125" s="244"/>
      <c r="J125" s="244"/>
      <c r="K125" s="235"/>
    </row>
    <row r="126" spans="1:11" x14ac:dyDescent="0.2">
      <c r="A126" s="44" t="str">
        <f>A111</f>
        <v>Europe</v>
      </c>
      <c r="B126" s="14">
        <v>34</v>
      </c>
      <c r="C126" s="28">
        <v>3966.3</v>
      </c>
      <c r="D126" s="28">
        <v>-127027.99999999999</v>
      </c>
      <c r="E126" s="28">
        <v>14884</v>
      </c>
      <c r="F126" s="14">
        <v>292</v>
      </c>
      <c r="G126" s="14">
        <v>589</v>
      </c>
      <c r="H126" s="28">
        <v>2606</v>
      </c>
      <c r="I126" s="242">
        <f>SUM(F126:H126)</f>
        <v>3487</v>
      </c>
      <c r="J126" s="242"/>
      <c r="K126" s="45">
        <v>38319</v>
      </c>
    </row>
    <row r="127" spans="1:11" ht="25.5" x14ac:dyDescent="0.2">
      <c r="A127" s="44" t="str">
        <f>A112</f>
        <v>United States of America                + Canada + Mexico</v>
      </c>
      <c r="B127" s="3">
        <v>6</v>
      </c>
      <c r="C127" s="28">
        <v>613.5</v>
      </c>
      <c r="D127" s="4">
        <v>-17029</v>
      </c>
      <c r="E127" s="4">
        <v>346.49</v>
      </c>
      <c r="F127" s="35">
        <v>44.4</v>
      </c>
      <c r="G127" s="35">
        <v>24</v>
      </c>
      <c r="H127" s="4">
        <v>1113</v>
      </c>
      <c r="I127" s="247">
        <f>SUM(F127:H127)</f>
        <v>1181.4000000000001</v>
      </c>
      <c r="J127" s="247"/>
      <c r="K127" s="73">
        <v>6077</v>
      </c>
    </row>
    <row r="128" spans="1:11" x14ac:dyDescent="0.2">
      <c r="A128" s="44" t="s">
        <v>28</v>
      </c>
      <c r="B128" s="3">
        <v>7</v>
      </c>
      <c r="C128" s="3">
        <v>188</v>
      </c>
      <c r="D128" s="4">
        <v>994.29</v>
      </c>
      <c r="E128" s="4">
        <v>2803.7930000000006</v>
      </c>
      <c r="F128" s="3">
        <v>8</v>
      </c>
      <c r="G128" s="3">
        <v>0</v>
      </c>
      <c r="H128" s="4">
        <v>111.43777</v>
      </c>
      <c r="I128" s="247">
        <f>SUM(F128:H128)</f>
        <v>119.43777</v>
      </c>
      <c r="J128" s="247"/>
      <c r="K128" s="30">
        <v>541</v>
      </c>
    </row>
    <row r="129" spans="1:11" ht="25.5" x14ac:dyDescent="0.2">
      <c r="A129" s="44" t="s">
        <v>54</v>
      </c>
      <c r="B129" s="76">
        <v>6</v>
      </c>
      <c r="C129" s="35">
        <v>318.60000000000002</v>
      </c>
      <c r="D129" s="4">
        <v>24078</v>
      </c>
      <c r="E129" s="4">
        <v>16020</v>
      </c>
      <c r="F129" s="4">
        <v>28.8</v>
      </c>
      <c r="G129" s="35">
        <v>15.5</v>
      </c>
      <c r="H129" s="4">
        <v>1488.6</v>
      </c>
      <c r="I129" s="247">
        <f>SUM(F129:H129)</f>
        <v>1532.8999999999999</v>
      </c>
      <c r="J129" s="247"/>
      <c r="K129" s="30">
        <v>3344.3</v>
      </c>
    </row>
    <row r="130" spans="1:11" x14ac:dyDescent="0.2">
      <c r="A130" s="44" t="str">
        <f>A115</f>
        <v>Russia</v>
      </c>
      <c r="B130" s="14">
        <v>3</v>
      </c>
      <c r="C130" s="28">
        <v>402</v>
      </c>
      <c r="D130" s="28">
        <v>35358</v>
      </c>
      <c r="E130" s="28">
        <v>27814</v>
      </c>
      <c r="F130" s="29">
        <v>37</v>
      </c>
      <c r="G130" s="35">
        <v>30</v>
      </c>
      <c r="H130" s="28">
        <v>333</v>
      </c>
      <c r="I130" s="242">
        <f>SUM(F130:H130)</f>
        <v>400</v>
      </c>
      <c r="J130" s="242"/>
      <c r="K130" s="45">
        <v>22419</v>
      </c>
    </row>
    <row r="131" spans="1:11" x14ac:dyDescent="0.2">
      <c r="A131" s="16"/>
      <c r="B131" s="3"/>
      <c r="C131" s="3"/>
      <c r="D131" s="3"/>
      <c r="E131" s="3"/>
      <c r="F131" s="3"/>
      <c r="G131" s="3"/>
      <c r="H131" s="3"/>
      <c r="I131" s="248"/>
      <c r="J131" s="248"/>
      <c r="K131" s="26"/>
    </row>
    <row r="132" spans="1:11" ht="13.5" thickBot="1" x14ac:dyDescent="0.25">
      <c r="A132" s="18" t="s">
        <v>30</v>
      </c>
      <c r="B132" s="19">
        <f t="shared" ref="B132:H132" si="8">SUM(B126:B131)</f>
        <v>56</v>
      </c>
      <c r="C132" s="20">
        <f t="shared" si="8"/>
        <v>5488.4000000000005</v>
      </c>
      <c r="D132" s="20">
        <f t="shared" si="8"/>
        <v>-83626.709999999992</v>
      </c>
      <c r="E132" s="20">
        <f t="shared" si="8"/>
        <v>61868.282999999996</v>
      </c>
      <c r="F132" s="27">
        <f t="shared" si="8"/>
        <v>410.2</v>
      </c>
      <c r="G132" s="19">
        <f t="shared" si="8"/>
        <v>658.5</v>
      </c>
      <c r="H132" s="20">
        <f t="shared" si="8"/>
        <v>5652.0377699999999</v>
      </c>
      <c r="I132" s="230">
        <f>SUM(I126:J131)</f>
        <v>6720.7377699999997</v>
      </c>
      <c r="J132" s="231"/>
      <c r="K132" s="31">
        <f>SUM(K126:K131)</f>
        <v>70700.3</v>
      </c>
    </row>
    <row r="134" spans="1:11" x14ac:dyDescent="0.2">
      <c r="A134" s="40" t="s">
        <v>55</v>
      </c>
    </row>
    <row r="135" spans="1:11" ht="13.5" thickBot="1" x14ac:dyDescent="0.25"/>
    <row r="136" spans="1:11" ht="18.75" x14ac:dyDescent="0.2">
      <c r="A136" s="192" t="s">
        <v>56</v>
      </c>
      <c r="B136" s="193"/>
      <c r="C136" s="193"/>
      <c r="D136" s="193"/>
      <c r="E136" s="193"/>
      <c r="F136" s="193"/>
      <c r="G136" s="193"/>
      <c r="H136" s="193"/>
      <c r="I136" s="193"/>
      <c r="J136" s="193"/>
      <c r="K136" s="194"/>
    </row>
    <row r="137" spans="1:11" x14ac:dyDescent="0.2">
      <c r="A137" s="236"/>
      <c r="B137" s="237"/>
      <c r="C137" s="237"/>
      <c r="D137" s="237"/>
      <c r="E137" s="237"/>
      <c r="F137" s="237"/>
      <c r="G137" s="237"/>
      <c r="H137" s="237"/>
      <c r="I137" s="237"/>
      <c r="J137" s="237"/>
      <c r="K137" s="238"/>
    </row>
    <row r="138" spans="1:11" ht="38.25" x14ac:dyDescent="0.2">
      <c r="A138" s="195" t="s">
        <v>23</v>
      </c>
      <c r="B138" s="55" t="s">
        <v>5</v>
      </c>
      <c r="C138" s="55" t="s">
        <v>6</v>
      </c>
      <c r="D138" s="1" t="s">
        <v>7</v>
      </c>
      <c r="E138" s="1" t="s">
        <v>8</v>
      </c>
      <c r="F138" s="1" t="s">
        <v>50</v>
      </c>
      <c r="G138" s="1" t="s">
        <v>10</v>
      </c>
      <c r="H138" s="1" t="s">
        <v>11</v>
      </c>
      <c r="I138" s="239" t="s">
        <v>12</v>
      </c>
      <c r="J138" s="239"/>
      <c r="K138" s="54" t="s">
        <v>13</v>
      </c>
    </row>
    <row r="139" spans="1:11" ht="13.5" customHeight="1" x14ac:dyDescent="0.2">
      <c r="A139" s="196"/>
      <c r="B139" s="240" t="s">
        <v>14</v>
      </c>
      <c r="C139" s="240" t="s">
        <v>24</v>
      </c>
      <c r="D139" s="2" t="s">
        <v>16</v>
      </c>
      <c r="E139" s="240" t="s">
        <v>16</v>
      </c>
      <c r="F139" s="240" t="s">
        <v>16</v>
      </c>
      <c r="G139" s="240" t="s">
        <v>16</v>
      </c>
      <c r="H139" s="240" t="s">
        <v>16</v>
      </c>
      <c r="I139" s="243" t="s">
        <v>16</v>
      </c>
      <c r="J139" s="243"/>
      <c r="K139" s="234" t="s">
        <v>16</v>
      </c>
    </row>
    <row r="140" spans="1:11" ht="13.5" thickBot="1" x14ac:dyDescent="0.25">
      <c r="A140" s="228"/>
      <c r="B140" s="241"/>
      <c r="C140" s="241"/>
      <c r="D140" s="48" t="s">
        <v>25</v>
      </c>
      <c r="E140" s="241"/>
      <c r="F140" s="241"/>
      <c r="G140" s="241"/>
      <c r="H140" s="241"/>
      <c r="I140" s="244"/>
      <c r="J140" s="244"/>
      <c r="K140" s="235"/>
    </row>
    <row r="141" spans="1:11" x14ac:dyDescent="0.2">
      <c r="A141" s="44" t="str">
        <f>A126</f>
        <v>Europe</v>
      </c>
      <c r="B141" s="14">
        <v>34</v>
      </c>
      <c r="C141" s="28">
        <v>3919</v>
      </c>
      <c r="D141" s="28">
        <f>-22087</f>
        <v>-22087</v>
      </c>
      <c r="E141" s="28">
        <v>69045</v>
      </c>
      <c r="F141" s="14">
        <v>266</v>
      </c>
      <c r="G141" s="14">
        <v>371</v>
      </c>
      <c r="H141" s="28">
        <v>2534</v>
      </c>
      <c r="I141" s="242">
        <f>SUM(F141:H141)</f>
        <v>3171</v>
      </c>
      <c r="J141" s="242"/>
      <c r="K141" s="45">
        <v>38397</v>
      </c>
    </row>
    <row r="142" spans="1:11" ht="25.5" x14ac:dyDescent="0.2">
      <c r="A142" s="44" t="str">
        <f>A127</f>
        <v>United States of America                + Canada + Mexico</v>
      </c>
      <c r="B142" s="3">
        <f>4+2</f>
        <v>6</v>
      </c>
      <c r="C142" s="28">
        <f>439.9+120</f>
        <v>559.9</v>
      </c>
      <c r="D142" s="4">
        <f>-200229+4000</f>
        <v>-196229</v>
      </c>
      <c r="E142" s="4">
        <f>1686+4170</f>
        <v>5856</v>
      </c>
      <c r="F142" s="35">
        <f>5.1+40</f>
        <v>45.1</v>
      </c>
      <c r="G142" s="35">
        <f>31.3+15</f>
        <v>46.3</v>
      </c>
      <c r="H142" s="4">
        <f>271+943</f>
        <v>1214</v>
      </c>
      <c r="I142" s="247">
        <f>SUM(F142:H142)</f>
        <v>1305.4000000000001</v>
      </c>
      <c r="J142" s="247"/>
      <c r="K142" s="30">
        <f>874+2540</f>
        <v>3414</v>
      </c>
    </row>
    <row r="143" spans="1:11" x14ac:dyDescent="0.2">
      <c r="A143" s="44" t="str">
        <f>A128</f>
        <v>India</v>
      </c>
      <c r="B143" s="3">
        <v>3</v>
      </c>
      <c r="C143" s="3">
        <v>95</v>
      </c>
      <c r="D143" s="4">
        <v>0</v>
      </c>
      <c r="E143" s="4">
        <v>1587</v>
      </c>
      <c r="F143" s="3">
        <v>3</v>
      </c>
      <c r="G143" s="3">
        <v>0</v>
      </c>
      <c r="H143" s="4">
        <v>41</v>
      </c>
      <c r="I143" s="247">
        <f>SUM(F143:H143)</f>
        <v>44</v>
      </c>
      <c r="J143" s="247"/>
      <c r="K143" s="30">
        <v>67</v>
      </c>
    </row>
    <row r="144" spans="1:11" ht="25.5" x14ac:dyDescent="0.2">
      <c r="A144" s="44" t="s">
        <v>57</v>
      </c>
      <c r="B144" s="76">
        <v>6</v>
      </c>
      <c r="C144" s="35">
        <v>318.60000000000002</v>
      </c>
      <c r="D144" s="4">
        <v>14757</v>
      </c>
      <c r="E144" s="77">
        <v>22897</v>
      </c>
      <c r="F144" s="4">
        <v>35.6</v>
      </c>
      <c r="G144" s="35">
        <v>14.6</v>
      </c>
      <c r="H144" s="4">
        <v>1899.3</v>
      </c>
      <c r="I144" s="247">
        <f>SUM(F144:H144)</f>
        <v>1949.5</v>
      </c>
      <c r="J144" s="247"/>
      <c r="K144" s="30">
        <v>21015.599999999999</v>
      </c>
    </row>
    <row r="145" spans="1:11" x14ac:dyDescent="0.2">
      <c r="A145" s="44" t="s">
        <v>58</v>
      </c>
      <c r="B145" s="14">
        <v>3</v>
      </c>
      <c r="C145" s="28">
        <v>402</v>
      </c>
      <c r="D145" s="28">
        <v>45950</v>
      </c>
      <c r="E145" s="28">
        <v>42208</v>
      </c>
      <c r="F145" s="29">
        <v>54.1</v>
      </c>
      <c r="G145" s="35">
        <v>28.4</v>
      </c>
      <c r="H145" s="28">
        <v>354.9</v>
      </c>
      <c r="I145" s="242">
        <f>SUM(F145:H145)</f>
        <v>437.4</v>
      </c>
      <c r="J145" s="242"/>
      <c r="K145" s="45">
        <v>36903.800000000003</v>
      </c>
    </row>
    <row r="146" spans="1:11" x14ac:dyDescent="0.2">
      <c r="A146" s="16"/>
      <c r="B146" s="3"/>
      <c r="C146" s="3"/>
      <c r="D146" s="3"/>
      <c r="E146" s="3"/>
      <c r="F146" s="3"/>
      <c r="G146" s="3"/>
      <c r="H146" s="3"/>
      <c r="I146" s="248"/>
      <c r="J146" s="248"/>
      <c r="K146" s="26"/>
    </row>
    <row r="147" spans="1:11" ht="13.5" thickBot="1" x14ac:dyDescent="0.25">
      <c r="A147" s="18" t="s">
        <v>30</v>
      </c>
      <c r="B147" s="19">
        <f t="shared" ref="B147:H147" si="9">SUM(B141:B146)</f>
        <v>52</v>
      </c>
      <c r="C147" s="20">
        <f t="shared" si="9"/>
        <v>5294.5</v>
      </c>
      <c r="D147" s="20">
        <f t="shared" si="9"/>
        <v>-157609</v>
      </c>
      <c r="E147" s="20">
        <f t="shared" si="9"/>
        <v>141593</v>
      </c>
      <c r="F147" s="27">
        <f t="shared" si="9"/>
        <v>403.80000000000007</v>
      </c>
      <c r="G147" s="19">
        <f t="shared" si="9"/>
        <v>460.3</v>
      </c>
      <c r="H147" s="20">
        <f t="shared" si="9"/>
        <v>6043.2</v>
      </c>
      <c r="I147" s="230">
        <f>SUM(I141:J146)</f>
        <v>6907.2999999999993</v>
      </c>
      <c r="J147" s="231"/>
      <c r="K147" s="31">
        <f>SUM(K141:K146)</f>
        <v>99797.4</v>
      </c>
    </row>
    <row r="149" spans="1:11" x14ac:dyDescent="0.2">
      <c r="A149" s="40" t="s">
        <v>59</v>
      </c>
    </row>
    <row r="150" spans="1:11" x14ac:dyDescent="0.2">
      <c r="A150" s="40" t="s">
        <v>60</v>
      </c>
    </row>
    <row r="151" spans="1:11" x14ac:dyDescent="0.2">
      <c r="A151" s="40" t="s">
        <v>61</v>
      </c>
    </row>
    <row r="152" spans="1:11" x14ac:dyDescent="0.2">
      <c r="A152" s="40" t="s">
        <v>62</v>
      </c>
    </row>
    <row r="153" spans="1:11" ht="13.5" thickBot="1" x14ac:dyDescent="0.25"/>
    <row r="154" spans="1:11" ht="18.75" x14ac:dyDescent="0.2">
      <c r="A154" s="192" t="s">
        <v>63</v>
      </c>
      <c r="B154" s="193"/>
      <c r="C154" s="193"/>
      <c r="D154" s="193"/>
      <c r="E154" s="193"/>
      <c r="F154" s="193"/>
      <c r="G154" s="193"/>
      <c r="H154" s="193"/>
      <c r="I154" s="193"/>
      <c r="J154" s="193"/>
      <c r="K154" s="194"/>
    </row>
    <row r="155" spans="1:11" x14ac:dyDescent="0.2">
      <c r="A155" s="236"/>
      <c r="B155" s="237"/>
      <c r="C155" s="237"/>
      <c r="D155" s="237"/>
      <c r="E155" s="237"/>
      <c r="F155" s="237"/>
      <c r="G155" s="237"/>
      <c r="H155" s="237"/>
      <c r="I155" s="237"/>
      <c r="J155" s="237"/>
      <c r="K155" s="238"/>
    </row>
    <row r="156" spans="1:11" ht="38.25" x14ac:dyDescent="0.2">
      <c r="A156" s="195" t="s">
        <v>23</v>
      </c>
      <c r="B156" s="55" t="s">
        <v>5</v>
      </c>
      <c r="C156" s="55" t="s">
        <v>6</v>
      </c>
      <c r="D156" s="1" t="s">
        <v>7</v>
      </c>
      <c r="E156" s="1" t="s">
        <v>8</v>
      </c>
      <c r="F156" s="1" t="s">
        <v>50</v>
      </c>
      <c r="G156" s="1" t="s">
        <v>10</v>
      </c>
      <c r="H156" s="1" t="s">
        <v>11</v>
      </c>
      <c r="I156" s="239" t="s">
        <v>12</v>
      </c>
      <c r="J156" s="239"/>
      <c r="K156" s="54" t="s">
        <v>13</v>
      </c>
    </row>
    <row r="157" spans="1:11" ht="13.5" customHeight="1" x14ac:dyDescent="0.2">
      <c r="A157" s="196"/>
      <c r="B157" s="240" t="s">
        <v>14</v>
      </c>
      <c r="C157" s="240" t="s">
        <v>24</v>
      </c>
      <c r="D157" s="2" t="s">
        <v>16</v>
      </c>
      <c r="E157" s="240" t="s">
        <v>16</v>
      </c>
      <c r="F157" s="240" t="s">
        <v>16</v>
      </c>
      <c r="G157" s="240" t="s">
        <v>16</v>
      </c>
      <c r="H157" s="240" t="s">
        <v>16</v>
      </c>
      <c r="I157" s="243" t="s">
        <v>16</v>
      </c>
      <c r="J157" s="243"/>
      <c r="K157" s="234" t="s">
        <v>16</v>
      </c>
    </row>
    <row r="158" spans="1:11" ht="13.5" thickBot="1" x14ac:dyDescent="0.25">
      <c r="A158" s="228"/>
      <c r="B158" s="241"/>
      <c r="C158" s="241"/>
      <c r="D158" s="48" t="s">
        <v>25</v>
      </c>
      <c r="E158" s="241"/>
      <c r="F158" s="241"/>
      <c r="G158" s="241"/>
      <c r="H158" s="241"/>
      <c r="I158" s="244"/>
      <c r="J158" s="244"/>
      <c r="K158" s="235"/>
    </row>
    <row r="159" spans="1:11" x14ac:dyDescent="0.2">
      <c r="A159" s="44" t="str">
        <f>A141</f>
        <v>Europe</v>
      </c>
      <c r="B159" s="14">
        <v>34</v>
      </c>
      <c r="C159" s="28">
        <v>3667.8</v>
      </c>
      <c r="D159" s="28">
        <v>-50918</v>
      </c>
      <c r="E159" s="28">
        <v>86501</v>
      </c>
      <c r="F159" s="14">
        <v>221</v>
      </c>
      <c r="G159" s="14">
        <v>331</v>
      </c>
      <c r="H159" s="28">
        <v>2114</v>
      </c>
      <c r="I159" s="242">
        <f>SUM(F159:H159)</f>
        <v>2666</v>
      </c>
      <c r="J159" s="242"/>
      <c r="K159" s="45">
        <v>33655</v>
      </c>
    </row>
    <row r="160" spans="1:11" ht="25.5" x14ac:dyDescent="0.2">
      <c r="A160" s="44" t="str">
        <f>A142</f>
        <v>United States of America                + Canada + Mexico</v>
      </c>
      <c r="B160" s="78">
        <v>4</v>
      </c>
      <c r="C160" s="80">
        <v>380</v>
      </c>
      <c r="D160" s="80">
        <v>10110</v>
      </c>
      <c r="E160" s="80">
        <v>5664</v>
      </c>
      <c r="F160" s="79">
        <v>67</v>
      </c>
      <c r="G160" s="79">
        <v>24</v>
      </c>
      <c r="H160" s="79">
        <v>997</v>
      </c>
      <c r="I160" s="247">
        <f>SUM(F160:H160)</f>
        <v>1088</v>
      </c>
      <c r="J160" s="247"/>
      <c r="K160" s="30">
        <v>3522</v>
      </c>
    </row>
    <row r="161" spans="1:11" x14ac:dyDescent="0.2">
      <c r="A161" s="44" t="str">
        <f>A143</f>
        <v>India</v>
      </c>
      <c r="B161" s="3">
        <v>3</v>
      </c>
      <c r="C161" s="3">
        <v>98</v>
      </c>
      <c r="D161" s="4">
        <v>587</v>
      </c>
      <c r="E161" s="4">
        <v>1872</v>
      </c>
      <c r="F161" s="3">
        <v>6</v>
      </c>
      <c r="G161" s="3">
        <v>0</v>
      </c>
      <c r="H161" s="4">
        <v>49</v>
      </c>
      <c r="I161" s="247">
        <f>SUM(F161:H161)</f>
        <v>55</v>
      </c>
      <c r="J161" s="247"/>
      <c r="K161" s="30">
        <v>98</v>
      </c>
    </row>
    <row r="162" spans="1:11" ht="25.5" x14ac:dyDescent="0.2">
      <c r="A162" s="44" t="s">
        <v>35</v>
      </c>
      <c r="B162" s="3">
        <v>6</v>
      </c>
      <c r="C162" s="35">
        <v>321</v>
      </c>
      <c r="D162" s="4">
        <v>12505.2</v>
      </c>
      <c r="E162" s="4">
        <v>25695</v>
      </c>
      <c r="F162" s="4">
        <v>35.9</v>
      </c>
      <c r="G162" s="35">
        <v>9.6999999999999993</v>
      </c>
      <c r="H162" s="4">
        <v>1856.1</v>
      </c>
      <c r="I162" s="247">
        <f>SUM(F162:H162)</f>
        <v>1901.6999999999998</v>
      </c>
      <c r="J162" s="247"/>
      <c r="K162" s="30">
        <v>3562.2</v>
      </c>
    </row>
    <row r="163" spans="1:11" x14ac:dyDescent="0.2">
      <c r="A163" s="44" t="s">
        <v>64</v>
      </c>
      <c r="B163" s="14">
        <v>3</v>
      </c>
      <c r="C163" s="28">
        <v>414</v>
      </c>
      <c r="D163" s="28">
        <v>68275.899999999994</v>
      </c>
      <c r="E163" s="28">
        <v>39741</v>
      </c>
      <c r="F163" s="29">
        <v>76.739999999999995</v>
      </c>
      <c r="G163" s="35">
        <v>46.22</v>
      </c>
      <c r="H163" s="28">
        <v>359.62</v>
      </c>
      <c r="I163" s="242">
        <f>SUM(F163:H163)</f>
        <v>482.58</v>
      </c>
      <c r="J163" s="242"/>
      <c r="K163" s="45">
        <v>36766.199999999997</v>
      </c>
    </row>
    <row r="164" spans="1:11" x14ac:dyDescent="0.2">
      <c r="A164" s="16"/>
      <c r="B164" s="3"/>
      <c r="C164" s="3"/>
      <c r="D164" s="3"/>
      <c r="E164" s="3"/>
      <c r="F164" s="3"/>
      <c r="G164" s="3"/>
      <c r="H164" s="3"/>
      <c r="I164" s="248"/>
      <c r="J164" s="248"/>
      <c r="K164" s="26"/>
    </row>
    <row r="165" spans="1:11" ht="13.5" thickBot="1" x14ac:dyDescent="0.25">
      <c r="A165" s="18" t="s">
        <v>30</v>
      </c>
      <c r="B165" s="19">
        <f t="shared" ref="B165:H165" si="10">SUM(B159:B164)</f>
        <v>50</v>
      </c>
      <c r="C165" s="20">
        <f t="shared" si="10"/>
        <v>4880.8</v>
      </c>
      <c r="D165" s="20">
        <f t="shared" si="10"/>
        <v>40560.099999999991</v>
      </c>
      <c r="E165" s="20">
        <f t="shared" si="10"/>
        <v>159473</v>
      </c>
      <c r="F165" s="27">
        <f t="shared" si="10"/>
        <v>406.64</v>
      </c>
      <c r="G165" s="19">
        <f t="shared" si="10"/>
        <v>410.91999999999996</v>
      </c>
      <c r="H165" s="20">
        <f t="shared" si="10"/>
        <v>5375.72</v>
      </c>
      <c r="I165" s="230">
        <f>SUM(I159:J164)</f>
        <v>6193.28</v>
      </c>
      <c r="J165" s="231"/>
      <c r="K165" s="31">
        <f>SUM(K159:K164)</f>
        <v>77603.399999999994</v>
      </c>
    </row>
    <row r="167" spans="1:11" x14ac:dyDescent="0.2">
      <c r="A167" s="40" t="s">
        <v>65</v>
      </c>
    </row>
    <row r="169" spans="1:11" ht="13.5" thickBot="1" x14ac:dyDescent="0.25"/>
    <row r="170" spans="1:11" ht="18.75" x14ac:dyDescent="0.2">
      <c r="A170" s="192" t="s">
        <v>66</v>
      </c>
      <c r="B170" s="193"/>
      <c r="C170" s="193"/>
      <c r="D170" s="193"/>
      <c r="E170" s="193"/>
      <c r="F170" s="193"/>
      <c r="G170" s="193"/>
      <c r="H170" s="193"/>
      <c r="I170" s="193"/>
      <c r="J170" s="193"/>
      <c r="K170" s="194"/>
    </row>
    <row r="171" spans="1:11" x14ac:dyDescent="0.2">
      <c r="A171" s="236"/>
      <c r="B171" s="237"/>
      <c r="C171" s="237"/>
      <c r="D171" s="237"/>
      <c r="E171" s="237"/>
      <c r="F171" s="237"/>
      <c r="G171" s="237"/>
      <c r="H171" s="237"/>
      <c r="I171" s="237"/>
      <c r="J171" s="237"/>
      <c r="K171" s="238"/>
    </row>
    <row r="172" spans="1:11" ht="38.25" x14ac:dyDescent="0.2">
      <c r="A172" s="195" t="s">
        <v>23</v>
      </c>
      <c r="B172" s="55" t="s">
        <v>5</v>
      </c>
      <c r="C172" s="55" t="s">
        <v>6</v>
      </c>
      <c r="D172" s="1" t="s">
        <v>7</v>
      </c>
      <c r="E172" s="1" t="s">
        <v>8</v>
      </c>
      <c r="F172" s="1" t="s">
        <v>50</v>
      </c>
      <c r="G172" s="1" t="s">
        <v>10</v>
      </c>
      <c r="H172" s="1" t="s">
        <v>11</v>
      </c>
      <c r="I172" s="239" t="s">
        <v>12</v>
      </c>
      <c r="J172" s="239"/>
      <c r="K172" s="54" t="s">
        <v>13</v>
      </c>
    </row>
    <row r="173" spans="1:11" x14ac:dyDescent="0.2">
      <c r="A173" s="196"/>
      <c r="B173" s="240" t="s">
        <v>14</v>
      </c>
      <c r="C173" s="240" t="s">
        <v>24</v>
      </c>
      <c r="D173" s="2" t="s">
        <v>16</v>
      </c>
      <c r="E173" s="240" t="s">
        <v>16</v>
      </c>
      <c r="F173" s="240" t="s">
        <v>16</v>
      </c>
      <c r="G173" s="240" t="s">
        <v>16</v>
      </c>
      <c r="H173" s="240" t="s">
        <v>16</v>
      </c>
      <c r="I173" s="243" t="s">
        <v>16</v>
      </c>
      <c r="J173" s="243"/>
      <c r="K173" s="234" t="s">
        <v>16</v>
      </c>
    </row>
    <row r="174" spans="1:11" ht="13.5" thickBot="1" x14ac:dyDescent="0.25">
      <c r="A174" s="228"/>
      <c r="B174" s="241"/>
      <c r="C174" s="241"/>
      <c r="D174" s="48" t="s">
        <v>25</v>
      </c>
      <c r="E174" s="241"/>
      <c r="F174" s="241"/>
      <c r="G174" s="241"/>
      <c r="H174" s="241"/>
      <c r="I174" s="244"/>
      <c r="J174" s="244"/>
      <c r="K174" s="235"/>
    </row>
    <row r="175" spans="1:11" x14ac:dyDescent="0.2">
      <c r="A175" s="44" t="s">
        <v>26</v>
      </c>
      <c r="B175" s="14">
        <v>30</v>
      </c>
      <c r="C175" s="28">
        <v>3014</v>
      </c>
      <c r="D175" s="28">
        <v>21472</v>
      </c>
      <c r="E175" s="28">
        <v>140483</v>
      </c>
      <c r="F175" s="14">
        <v>170</v>
      </c>
      <c r="G175" s="14">
        <v>201</v>
      </c>
      <c r="H175" s="28">
        <v>1747</v>
      </c>
      <c r="I175" s="242">
        <f t="shared" ref="I175:I180" si="11">SUM(F175:H175)</f>
        <v>2118</v>
      </c>
      <c r="J175" s="242"/>
      <c r="K175" s="45">
        <v>57067</v>
      </c>
    </row>
    <row r="176" spans="1:11" ht="25.5" x14ac:dyDescent="0.2">
      <c r="A176" s="44" t="s">
        <v>47</v>
      </c>
      <c r="B176" s="3">
        <v>4</v>
      </c>
      <c r="C176" s="28">
        <v>380</v>
      </c>
      <c r="D176" s="4">
        <v>4500</v>
      </c>
      <c r="E176" s="4">
        <v>5732</v>
      </c>
      <c r="F176" s="3">
        <v>69</v>
      </c>
      <c r="G176" s="35">
        <v>58</v>
      </c>
      <c r="H176" s="4">
        <v>1012</v>
      </c>
      <c r="I176" s="242">
        <f t="shared" si="11"/>
        <v>1139</v>
      </c>
      <c r="J176" s="242"/>
      <c r="K176" s="30">
        <v>3959</v>
      </c>
    </row>
    <row r="177" spans="1:11" x14ac:dyDescent="0.2">
      <c r="A177" s="44" t="s">
        <v>28</v>
      </c>
      <c r="B177" s="3">
        <v>2</v>
      </c>
      <c r="C177" s="3">
        <v>42</v>
      </c>
      <c r="D177" s="4">
        <v>252</v>
      </c>
      <c r="E177" s="4">
        <v>805</v>
      </c>
      <c r="F177" s="3">
        <v>3</v>
      </c>
      <c r="G177" s="3">
        <v>0</v>
      </c>
      <c r="H177" s="4">
        <v>21</v>
      </c>
      <c r="I177" s="242">
        <f t="shared" si="11"/>
        <v>24</v>
      </c>
      <c r="J177" s="242"/>
      <c r="K177" s="30">
        <v>42</v>
      </c>
    </row>
    <row r="178" spans="1:11" ht="25.5" x14ac:dyDescent="0.2">
      <c r="A178" s="44" t="s">
        <v>35</v>
      </c>
      <c r="B178" s="3">
        <v>6</v>
      </c>
      <c r="C178" s="35">
        <v>341</v>
      </c>
      <c r="D178" s="4">
        <v>41812</v>
      </c>
      <c r="E178" s="4">
        <v>32918</v>
      </c>
      <c r="F178" s="4">
        <v>28.6</v>
      </c>
      <c r="G178" s="35">
        <v>7.2</v>
      </c>
      <c r="H178" s="4">
        <v>1992.6</v>
      </c>
      <c r="I178" s="242">
        <f t="shared" si="11"/>
        <v>2028.3999999999999</v>
      </c>
      <c r="J178" s="242"/>
      <c r="K178" s="30">
        <v>8777.2999999999993</v>
      </c>
    </row>
    <row r="179" spans="1:11" x14ac:dyDescent="0.2">
      <c r="A179" s="44" t="s">
        <v>36</v>
      </c>
      <c r="B179" s="14">
        <v>3</v>
      </c>
      <c r="C179" s="28">
        <v>414</v>
      </c>
      <c r="D179" s="28">
        <v>38056</v>
      </c>
      <c r="E179" s="28">
        <v>31647</v>
      </c>
      <c r="F179" s="29">
        <v>70.400000000000006</v>
      </c>
      <c r="G179" s="35">
        <v>22.4</v>
      </c>
      <c r="H179" s="28">
        <v>399.8</v>
      </c>
      <c r="I179" s="242">
        <f t="shared" si="11"/>
        <v>492.6</v>
      </c>
      <c r="J179" s="242"/>
      <c r="K179" s="45">
        <v>27554.6</v>
      </c>
    </row>
    <row r="180" spans="1:11" x14ac:dyDescent="0.2">
      <c r="A180" s="16"/>
      <c r="B180" s="3"/>
      <c r="C180" s="3"/>
      <c r="D180" s="3"/>
      <c r="E180" s="3"/>
      <c r="F180" s="3"/>
      <c r="G180" s="3"/>
      <c r="H180" s="3"/>
      <c r="I180" s="242">
        <f t="shared" si="11"/>
        <v>0</v>
      </c>
      <c r="J180" s="242"/>
      <c r="K180" s="26"/>
    </row>
    <row r="181" spans="1:11" ht="13.5" thickBot="1" x14ac:dyDescent="0.25">
      <c r="A181" s="18" t="s">
        <v>30</v>
      </c>
      <c r="B181" s="19">
        <f>SUM(B175:B180)</f>
        <v>45</v>
      </c>
      <c r="C181" s="19">
        <f t="shared" ref="C181:H181" si="12">SUM(C175:C180)</f>
        <v>4191</v>
      </c>
      <c r="D181" s="19">
        <f t="shared" si="12"/>
        <v>106092</v>
      </c>
      <c r="E181" s="19">
        <f t="shared" si="12"/>
        <v>211585</v>
      </c>
      <c r="F181" s="19">
        <f t="shared" si="12"/>
        <v>341</v>
      </c>
      <c r="G181" s="19">
        <f t="shared" si="12"/>
        <v>288.59999999999997</v>
      </c>
      <c r="H181" s="19">
        <f t="shared" si="12"/>
        <v>5172.4000000000005</v>
      </c>
      <c r="I181" s="230">
        <f>SUM(I175:J180)</f>
        <v>5802</v>
      </c>
      <c r="J181" s="231"/>
      <c r="K181" s="31">
        <f>SUM(K175:K180)</f>
        <v>97399.9</v>
      </c>
    </row>
    <row r="185" spans="1:11" ht="13.5" thickBot="1" x14ac:dyDescent="0.25"/>
    <row r="186" spans="1:11" ht="18.75" x14ac:dyDescent="0.2">
      <c r="A186" s="192" t="s">
        <v>67</v>
      </c>
      <c r="B186" s="193"/>
      <c r="C186" s="193"/>
      <c r="D186" s="193"/>
      <c r="E186" s="193"/>
      <c r="F186" s="193"/>
      <c r="G186" s="193"/>
      <c r="H186" s="193"/>
      <c r="I186" s="193"/>
      <c r="J186" s="193"/>
      <c r="K186" s="194"/>
    </row>
    <row r="187" spans="1:11" x14ac:dyDescent="0.2">
      <c r="A187" s="236"/>
      <c r="B187" s="237"/>
      <c r="C187" s="237"/>
      <c r="D187" s="237"/>
      <c r="E187" s="237"/>
      <c r="F187" s="237"/>
      <c r="G187" s="237"/>
      <c r="H187" s="237"/>
      <c r="I187" s="237"/>
      <c r="J187" s="237"/>
      <c r="K187" s="238"/>
    </row>
    <row r="188" spans="1:11" ht="38.25" x14ac:dyDescent="0.2">
      <c r="A188" s="195" t="s">
        <v>23</v>
      </c>
      <c r="B188" s="55" t="s">
        <v>5</v>
      </c>
      <c r="C188" s="55" t="s">
        <v>6</v>
      </c>
      <c r="D188" s="1" t="s">
        <v>7</v>
      </c>
      <c r="E188" s="1" t="s">
        <v>8</v>
      </c>
      <c r="F188" s="1" t="s">
        <v>50</v>
      </c>
      <c r="G188" s="1" t="s">
        <v>10</v>
      </c>
      <c r="H188" s="1" t="s">
        <v>11</v>
      </c>
      <c r="I188" s="239" t="s">
        <v>12</v>
      </c>
      <c r="J188" s="239"/>
      <c r="K188" s="54" t="s">
        <v>13</v>
      </c>
    </row>
    <row r="189" spans="1:11" x14ac:dyDescent="0.2">
      <c r="A189" s="196"/>
      <c r="B189" s="240" t="s">
        <v>14</v>
      </c>
      <c r="C189" s="240" t="s">
        <v>15</v>
      </c>
      <c r="D189" s="2" t="s">
        <v>16</v>
      </c>
      <c r="E189" s="240" t="s">
        <v>16</v>
      </c>
      <c r="F189" s="240" t="s">
        <v>16</v>
      </c>
      <c r="G189" s="240" t="s">
        <v>16</v>
      </c>
      <c r="H189" s="240" t="s">
        <v>16</v>
      </c>
      <c r="I189" s="243" t="s">
        <v>16</v>
      </c>
      <c r="J189" s="243"/>
      <c r="K189" s="234" t="s">
        <v>16</v>
      </c>
    </row>
    <row r="190" spans="1:11" ht="13.5" thickBot="1" x14ac:dyDescent="0.25">
      <c r="A190" s="228"/>
      <c r="B190" s="241"/>
      <c r="C190" s="241"/>
      <c r="D190" s="48" t="s">
        <v>25</v>
      </c>
      <c r="E190" s="241"/>
      <c r="F190" s="241"/>
      <c r="G190" s="241"/>
      <c r="H190" s="241"/>
      <c r="I190" s="244"/>
      <c r="J190" s="244"/>
      <c r="K190" s="235"/>
    </row>
    <row r="191" spans="1:11" x14ac:dyDescent="0.2">
      <c r="A191" s="44" t="s">
        <v>26</v>
      </c>
      <c r="B191" s="14">
        <v>29</v>
      </c>
      <c r="C191" s="28">
        <v>2784</v>
      </c>
      <c r="D191" s="28">
        <v>34198</v>
      </c>
      <c r="E191" s="28">
        <v>61455</v>
      </c>
      <c r="F191" s="14">
        <v>161</v>
      </c>
      <c r="G191" s="14">
        <v>177</v>
      </c>
      <c r="H191" s="28">
        <v>1656</v>
      </c>
      <c r="I191" s="242">
        <f>SUM(F191:H191)</f>
        <v>1994</v>
      </c>
      <c r="J191" s="242"/>
      <c r="K191" s="45">
        <v>34796</v>
      </c>
    </row>
    <row r="192" spans="1:11" ht="25.5" x14ac:dyDescent="0.2">
      <c r="A192" s="44" t="s">
        <v>47</v>
      </c>
      <c r="B192" s="3">
        <v>4</v>
      </c>
      <c r="C192" s="28">
        <v>250</v>
      </c>
      <c r="D192" s="4">
        <v>30267</v>
      </c>
      <c r="E192" s="4">
        <v>25844</v>
      </c>
      <c r="F192" s="3">
        <v>70</v>
      </c>
      <c r="G192" s="35">
        <v>51</v>
      </c>
      <c r="H192" s="4">
        <v>896</v>
      </c>
      <c r="I192" s="247">
        <f>SUM(F192:H192)</f>
        <v>1017</v>
      </c>
      <c r="J192" s="247"/>
      <c r="K192" s="30">
        <v>3772</v>
      </c>
    </row>
    <row r="193" spans="1:11" x14ac:dyDescent="0.2">
      <c r="A193" s="44" t="s">
        <v>28</v>
      </c>
      <c r="B193" s="3">
        <v>2</v>
      </c>
      <c r="C193" s="3">
        <v>42</v>
      </c>
      <c r="D193" s="4">
        <v>202</v>
      </c>
      <c r="E193" s="4">
        <v>644</v>
      </c>
      <c r="F193" s="3">
        <v>2.4</v>
      </c>
      <c r="G193" s="3">
        <v>0</v>
      </c>
      <c r="H193" s="4">
        <v>16.8</v>
      </c>
      <c r="I193" s="247">
        <f>SUM(F193:H193)</f>
        <v>19.2</v>
      </c>
      <c r="J193" s="247"/>
      <c r="K193" s="30">
        <v>33.6</v>
      </c>
    </row>
    <row r="194" spans="1:11" ht="25.5" x14ac:dyDescent="0.2">
      <c r="A194" s="44" t="s">
        <v>35</v>
      </c>
      <c r="B194" s="3">
        <v>6</v>
      </c>
      <c r="C194" s="35">
        <v>341</v>
      </c>
      <c r="D194" s="4">
        <v>22046.5</v>
      </c>
      <c r="E194" s="4">
        <v>19550</v>
      </c>
      <c r="F194" s="4">
        <v>31.9</v>
      </c>
      <c r="G194" s="35">
        <v>8.5</v>
      </c>
      <c r="H194" s="4">
        <v>1876.6</v>
      </c>
      <c r="I194" s="247">
        <f>SUM(F194:H194)</f>
        <v>1917</v>
      </c>
      <c r="J194" s="247"/>
      <c r="K194" s="30">
        <v>8233.7000000000007</v>
      </c>
    </row>
    <row r="195" spans="1:11" ht="13.5" thickBot="1" x14ac:dyDescent="0.25">
      <c r="A195" s="44" t="s">
        <v>36</v>
      </c>
      <c r="B195" s="111">
        <v>3</v>
      </c>
      <c r="C195" s="111">
        <v>414</v>
      </c>
      <c r="D195" s="111">
        <v>27263</v>
      </c>
      <c r="E195" s="111">
        <v>24534</v>
      </c>
      <c r="F195" s="111">
        <v>78.73</v>
      </c>
      <c r="G195" s="111">
        <v>20.34</v>
      </c>
      <c r="H195" s="111">
        <v>408.83</v>
      </c>
      <c r="I195" s="242">
        <f>SUM(F195:H195)</f>
        <v>507.9</v>
      </c>
      <c r="J195" s="242"/>
      <c r="K195" s="30">
        <v>20219</v>
      </c>
    </row>
    <row r="196" spans="1:11" x14ac:dyDescent="0.2">
      <c r="A196" s="16"/>
      <c r="B196" s="3"/>
      <c r="C196" s="3"/>
      <c r="D196" s="3"/>
      <c r="E196" s="3"/>
      <c r="F196" s="3"/>
      <c r="G196" s="3"/>
      <c r="H196" s="3"/>
      <c r="I196" s="248"/>
      <c r="J196" s="248"/>
      <c r="K196" s="26"/>
    </row>
    <row r="197" spans="1:11" ht="13.5" thickBot="1" x14ac:dyDescent="0.25">
      <c r="A197" s="18" t="s">
        <v>30</v>
      </c>
      <c r="B197" s="19">
        <f t="shared" ref="B197:H197" si="13">SUM(B191:B196)</f>
        <v>44</v>
      </c>
      <c r="C197" s="20">
        <f t="shared" si="13"/>
        <v>3831</v>
      </c>
      <c r="D197" s="20">
        <f t="shared" si="13"/>
        <v>113976.5</v>
      </c>
      <c r="E197" s="20">
        <f t="shared" si="13"/>
        <v>132027</v>
      </c>
      <c r="F197" s="27">
        <f t="shared" si="13"/>
        <v>344.03000000000003</v>
      </c>
      <c r="G197" s="19">
        <f t="shared" si="13"/>
        <v>256.83999999999997</v>
      </c>
      <c r="H197" s="20">
        <f t="shared" si="13"/>
        <v>4854.2299999999996</v>
      </c>
      <c r="I197" s="230">
        <f>SUM(I191:J196)</f>
        <v>5455.0999999999995</v>
      </c>
      <c r="J197" s="231"/>
      <c r="K197" s="31">
        <f>SUM(K191:K196)</f>
        <v>67054.3</v>
      </c>
    </row>
    <row r="201" spans="1:11" ht="13.5" thickBot="1" x14ac:dyDescent="0.25"/>
    <row r="202" spans="1:11" ht="18.75" x14ac:dyDescent="0.2">
      <c r="A202" s="192" t="s">
        <v>68</v>
      </c>
      <c r="B202" s="193"/>
      <c r="C202" s="193"/>
      <c r="D202" s="193"/>
      <c r="E202" s="193"/>
      <c r="F202" s="193"/>
      <c r="G202" s="193"/>
      <c r="H202" s="193"/>
      <c r="I202" s="193"/>
      <c r="J202" s="193"/>
      <c r="K202" s="194"/>
    </row>
    <row r="203" spans="1:11" x14ac:dyDescent="0.2">
      <c r="A203" s="225"/>
      <c r="B203" s="226"/>
      <c r="C203" s="226"/>
      <c r="D203" s="226"/>
      <c r="E203" s="226"/>
      <c r="F203" s="226"/>
      <c r="G203" s="226"/>
      <c r="H203" s="226"/>
      <c r="I203" s="226"/>
      <c r="J203" s="226"/>
      <c r="K203" s="227"/>
    </row>
    <row r="204" spans="1:11" ht="38.25" x14ac:dyDescent="0.2">
      <c r="A204" s="195" t="s">
        <v>23</v>
      </c>
      <c r="B204" s="55" t="s">
        <v>5</v>
      </c>
      <c r="C204" s="55" t="s">
        <v>6</v>
      </c>
      <c r="D204" s="1" t="s">
        <v>7</v>
      </c>
      <c r="E204" s="1" t="s">
        <v>8</v>
      </c>
      <c r="F204" s="1" t="s">
        <v>50</v>
      </c>
      <c r="G204" s="1" t="s">
        <v>10</v>
      </c>
      <c r="H204" s="1" t="s">
        <v>11</v>
      </c>
      <c r="I204" s="197" t="s">
        <v>12</v>
      </c>
      <c r="J204" s="198"/>
      <c r="K204" s="54" t="s">
        <v>13</v>
      </c>
    </row>
    <row r="205" spans="1:11" x14ac:dyDescent="0.2">
      <c r="A205" s="196"/>
      <c r="B205" s="203" t="s">
        <v>14</v>
      </c>
      <c r="C205" s="203" t="s">
        <v>24</v>
      </c>
      <c r="D205" s="2" t="s">
        <v>16</v>
      </c>
      <c r="E205" s="203" t="s">
        <v>16</v>
      </c>
      <c r="F205" s="203" t="s">
        <v>16</v>
      </c>
      <c r="G205" s="203" t="s">
        <v>16</v>
      </c>
      <c r="H205" s="203" t="s">
        <v>16</v>
      </c>
      <c r="I205" s="205" t="s">
        <v>16</v>
      </c>
      <c r="J205" s="206"/>
      <c r="K205" s="209" t="s">
        <v>16</v>
      </c>
    </row>
    <row r="206" spans="1:11" ht="13.5" thickBot="1" x14ac:dyDescent="0.25">
      <c r="A206" s="228"/>
      <c r="B206" s="204"/>
      <c r="C206" s="204"/>
      <c r="D206" s="110" t="s">
        <v>25</v>
      </c>
      <c r="E206" s="204"/>
      <c r="F206" s="204"/>
      <c r="G206" s="204"/>
      <c r="H206" s="204"/>
      <c r="I206" s="207"/>
      <c r="J206" s="208"/>
      <c r="K206" s="224"/>
    </row>
    <row r="207" spans="1:11" x14ac:dyDescent="0.2">
      <c r="A207" s="44" t="s">
        <v>26</v>
      </c>
      <c r="B207" s="3">
        <v>25</v>
      </c>
      <c r="C207" s="4">
        <v>2486.1999999999998</v>
      </c>
      <c r="D207" s="4">
        <v>51620</v>
      </c>
      <c r="E207" s="4">
        <v>17230</v>
      </c>
      <c r="F207" s="35">
        <v>136.69999999999999</v>
      </c>
      <c r="G207" s="3">
        <v>89.5</v>
      </c>
      <c r="H207" s="4">
        <v>1469.2</v>
      </c>
      <c r="I207" s="247">
        <f>SUM(F207:H207)</f>
        <v>1695.4</v>
      </c>
      <c r="J207" s="247"/>
      <c r="K207" s="112">
        <v>48443</v>
      </c>
    </row>
    <row r="208" spans="1:11" ht="25.5" x14ac:dyDescent="0.2">
      <c r="A208" s="44" t="s">
        <v>47</v>
      </c>
      <c r="B208" s="113">
        <f>2+2</f>
        <v>4</v>
      </c>
      <c r="C208" s="113">
        <f>73.3735+120</f>
        <v>193.37350000000001</v>
      </c>
      <c r="D208" s="114">
        <v>3002</v>
      </c>
      <c r="E208" s="114">
        <f>6644.02+9103</f>
        <v>15747.02</v>
      </c>
      <c r="F208" s="114">
        <f>4.4+60</f>
        <v>64.400000000000006</v>
      </c>
      <c r="G208" s="114">
        <f>3.302+40</f>
        <v>43.302</v>
      </c>
      <c r="H208" s="114">
        <f>66.1+1215</f>
        <v>1281.0999999999999</v>
      </c>
      <c r="I208" s="249">
        <f>SUM(F208:H208)</f>
        <v>1388.8019999999999</v>
      </c>
      <c r="J208" s="249"/>
      <c r="K208" s="115">
        <f>572.2+3091</f>
        <v>3663.2</v>
      </c>
    </row>
    <row r="209" spans="1:11" x14ac:dyDescent="0.2">
      <c r="A209" s="44" t="s">
        <v>28</v>
      </c>
      <c r="B209" s="116">
        <v>0</v>
      </c>
      <c r="C209" s="116">
        <v>0</v>
      </c>
      <c r="D209" s="116">
        <v>0</v>
      </c>
      <c r="E209" s="116">
        <v>0</v>
      </c>
      <c r="F209" s="116">
        <v>0</v>
      </c>
      <c r="G209" s="116">
        <v>0</v>
      </c>
      <c r="H209" s="116">
        <v>0</v>
      </c>
      <c r="I209" s="250">
        <f>SUM(F209:H209)</f>
        <v>0</v>
      </c>
      <c r="J209" s="250"/>
      <c r="K209" s="117">
        <v>0</v>
      </c>
    </row>
    <row r="210" spans="1:11" ht="25.5" x14ac:dyDescent="0.2">
      <c r="A210" s="44" t="s">
        <v>35</v>
      </c>
      <c r="B210" s="113">
        <v>6</v>
      </c>
      <c r="C210" s="113">
        <v>341.9</v>
      </c>
      <c r="D210" s="114">
        <v>20286</v>
      </c>
      <c r="E210" s="114">
        <v>14432</v>
      </c>
      <c r="F210" s="114">
        <v>33.5</v>
      </c>
      <c r="G210" s="114">
        <v>14.4</v>
      </c>
      <c r="H210" s="114">
        <v>1843.9</v>
      </c>
      <c r="I210" s="251">
        <f>SUM(F210:H210)</f>
        <v>1891.8000000000002</v>
      </c>
      <c r="J210" s="252"/>
      <c r="K210" s="115">
        <v>2989</v>
      </c>
    </row>
    <row r="211" spans="1:11" x14ac:dyDescent="0.2">
      <c r="A211" s="44" t="s">
        <v>36</v>
      </c>
      <c r="B211" s="118">
        <v>3</v>
      </c>
      <c r="C211" s="119">
        <v>414</v>
      </c>
      <c r="D211" s="119">
        <v>23273</v>
      </c>
      <c r="E211" s="119">
        <v>20814</v>
      </c>
      <c r="F211" s="119">
        <v>93.8</v>
      </c>
      <c r="G211" s="119">
        <v>44.2</v>
      </c>
      <c r="H211" s="119">
        <v>470.9</v>
      </c>
      <c r="I211" s="220">
        <f>SUM(F211:H211)</f>
        <v>608.9</v>
      </c>
      <c r="J211" s="220"/>
      <c r="K211" s="120">
        <v>15433</v>
      </c>
    </row>
    <row r="212" spans="1:11" ht="13.5" thickBot="1" x14ac:dyDescent="0.25">
      <c r="A212" s="103"/>
      <c r="B212" s="104"/>
      <c r="C212" s="104"/>
      <c r="D212" s="104"/>
      <c r="E212" s="104"/>
      <c r="F212" s="104"/>
      <c r="G212" s="104"/>
      <c r="H212" s="104"/>
      <c r="I212" s="221"/>
      <c r="J212" s="221"/>
      <c r="K212" s="105"/>
    </row>
    <row r="213" spans="1:11" ht="14.25" thickTop="1" thickBot="1" x14ac:dyDescent="0.25">
      <c r="A213" s="106" t="s">
        <v>30</v>
      </c>
      <c r="B213" s="107">
        <f t="shared" ref="B213:H213" si="14">SUM(B207:B212)</f>
        <v>38</v>
      </c>
      <c r="C213" s="108">
        <f t="shared" si="14"/>
        <v>3435.4735000000001</v>
      </c>
      <c r="D213" s="108">
        <f t="shared" si="14"/>
        <v>98181</v>
      </c>
      <c r="E213" s="108">
        <f t="shared" si="14"/>
        <v>68223.02</v>
      </c>
      <c r="F213" s="108">
        <f t="shared" si="14"/>
        <v>328.4</v>
      </c>
      <c r="G213" s="108">
        <f t="shared" si="14"/>
        <v>191.40199999999999</v>
      </c>
      <c r="H213" s="108">
        <f t="shared" si="14"/>
        <v>5065.1000000000004</v>
      </c>
      <c r="I213" s="222">
        <f>SUM(I207:J212)</f>
        <v>5584.902</v>
      </c>
      <c r="J213" s="223"/>
      <c r="K213" s="109">
        <f>SUM(K207:K212)</f>
        <v>70528.2</v>
      </c>
    </row>
    <row r="214" spans="1:11" ht="13.5" thickTop="1" x14ac:dyDescent="0.2"/>
    <row r="217" spans="1:11" ht="13.5" thickBot="1" x14ac:dyDescent="0.25"/>
    <row r="218" spans="1:11" ht="18.75" x14ac:dyDescent="0.2">
      <c r="A218" s="192" t="s">
        <v>69</v>
      </c>
      <c r="B218" s="193"/>
      <c r="C218" s="193"/>
      <c r="D218" s="193"/>
      <c r="E218" s="193"/>
      <c r="F218" s="193"/>
      <c r="G218" s="193"/>
      <c r="H218" s="193"/>
      <c r="I218" s="193"/>
      <c r="J218" s="193"/>
      <c r="K218" s="194"/>
    </row>
    <row r="219" spans="1:11" x14ac:dyDescent="0.2">
      <c r="A219" s="225"/>
      <c r="B219" s="226"/>
      <c r="C219" s="226"/>
      <c r="D219" s="226"/>
      <c r="E219" s="226"/>
      <c r="F219" s="226"/>
      <c r="G219" s="226"/>
      <c r="H219" s="226"/>
      <c r="I219" s="226"/>
      <c r="J219" s="226"/>
      <c r="K219" s="227"/>
    </row>
    <row r="220" spans="1:11" ht="38.25" x14ac:dyDescent="0.2">
      <c r="A220" s="195" t="s">
        <v>23</v>
      </c>
      <c r="B220" s="55" t="s">
        <v>5</v>
      </c>
      <c r="C220" s="55" t="s">
        <v>6</v>
      </c>
      <c r="D220" s="1" t="s">
        <v>7</v>
      </c>
      <c r="E220" s="1" t="s">
        <v>8</v>
      </c>
      <c r="F220" s="1" t="s">
        <v>50</v>
      </c>
      <c r="G220" s="1" t="s">
        <v>10</v>
      </c>
      <c r="H220" s="1" t="s">
        <v>11</v>
      </c>
      <c r="I220" s="197" t="s">
        <v>12</v>
      </c>
      <c r="J220" s="198"/>
      <c r="K220" s="54" t="s">
        <v>13</v>
      </c>
    </row>
    <row r="221" spans="1:11" ht="13.35" customHeight="1" x14ac:dyDescent="0.2">
      <c r="A221" s="196"/>
      <c r="B221" s="203" t="s">
        <v>14</v>
      </c>
      <c r="C221" s="203" t="s">
        <v>24</v>
      </c>
      <c r="D221" s="2" t="s">
        <v>16</v>
      </c>
      <c r="E221" s="203" t="s">
        <v>16</v>
      </c>
      <c r="F221" s="203" t="s">
        <v>16</v>
      </c>
      <c r="G221" s="203" t="s">
        <v>16</v>
      </c>
      <c r="H221" s="203" t="s">
        <v>16</v>
      </c>
      <c r="I221" s="205" t="s">
        <v>16</v>
      </c>
      <c r="J221" s="206"/>
      <c r="K221" s="209" t="s">
        <v>16</v>
      </c>
    </row>
    <row r="222" spans="1:11" ht="13.5" thickBot="1" x14ac:dyDescent="0.25">
      <c r="A222" s="228"/>
      <c r="B222" s="229"/>
      <c r="C222" s="229"/>
      <c r="D222" s="110" t="s">
        <v>25</v>
      </c>
      <c r="E222" s="229"/>
      <c r="F222" s="229"/>
      <c r="G222" s="229"/>
      <c r="H222" s="229"/>
      <c r="I222" s="232"/>
      <c r="J222" s="233"/>
      <c r="K222" s="224"/>
    </row>
    <row r="223" spans="1:11" x14ac:dyDescent="0.2">
      <c r="A223" s="44" t="s">
        <v>26</v>
      </c>
      <c r="B223" s="3">
        <v>21</v>
      </c>
      <c r="C223" s="4">
        <v>2052.5661743829542</v>
      </c>
      <c r="D223" s="4">
        <v>41360</v>
      </c>
      <c r="E223" s="4">
        <v>49841</v>
      </c>
      <c r="F223" s="35">
        <v>234.02336892527515</v>
      </c>
      <c r="G223" s="35">
        <v>80.170381531165404</v>
      </c>
      <c r="H223" s="4">
        <v>1081.0250181853798</v>
      </c>
      <c r="I223" s="247">
        <f>SUM(F223:H223)</f>
        <v>1395.2187686418204</v>
      </c>
      <c r="J223" s="247"/>
      <c r="K223" s="112">
        <v>43532</v>
      </c>
    </row>
    <row r="224" spans="1:11" ht="25.5" x14ac:dyDescent="0.2">
      <c r="A224" s="44" t="s">
        <v>47</v>
      </c>
      <c r="B224" s="113">
        <v>4</v>
      </c>
      <c r="C224" s="113">
        <v>239</v>
      </c>
      <c r="D224" s="114">
        <f>9399-39457</f>
        <v>-30058</v>
      </c>
      <c r="E224" s="114">
        <v>17283</v>
      </c>
      <c r="F224" s="114">
        <v>209.47</v>
      </c>
      <c r="G224" s="114">
        <v>61.591000000000001</v>
      </c>
      <c r="H224" s="114">
        <v>627.5</v>
      </c>
      <c r="I224" s="219">
        <f>SUM(F224:H224)</f>
        <v>898.56099999999992</v>
      </c>
      <c r="J224" s="219"/>
      <c r="K224" s="115">
        <v>2865.2999999999997</v>
      </c>
    </row>
    <row r="225" spans="1:13" x14ac:dyDescent="0.2">
      <c r="A225" s="44" t="s">
        <v>28</v>
      </c>
      <c r="B225" s="116">
        <v>0</v>
      </c>
      <c r="C225" s="116">
        <v>0</v>
      </c>
      <c r="D225" s="116">
        <v>0</v>
      </c>
      <c r="E225" s="116">
        <v>0</v>
      </c>
      <c r="F225" s="116">
        <v>0</v>
      </c>
      <c r="G225" s="116">
        <v>0</v>
      </c>
      <c r="H225" s="116">
        <v>0</v>
      </c>
      <c r="I225" s="250">
        <f>SUM(F225:H225)</f>
        <v>0</v>
      </c>
      <c r="J225" s="250"/>
      <c r="K225" s="117">
        <v>0</v>
      </c>
    </row>
    <row r="226" spans="1:13" ht="25.5" x14ac:dyDescent="0.2">
      <c r="A226" s="44" t="s">
        <v>35</v>
      </c>
      <c r="B226" s="113">
        <v>6</v>
      </c>
      <c r="C226" s="113">
        <v>344.2</v>
      </c>
      <c r="D226" s="114">
        <v>18250</v>
      </c>
      <c r="E226" s="114">
        <v>15298.1</v>
      </c>
      <c r="F226" s="114">
        <v>43.3</v>
      </c>
      <c r="G226" s="114">
        <v>7.2</v>
      </c>
      <c r="H226" s="114">
        <v>1537.1</v>
      </c>
      <c r="I226" s="251">
        <f>SUM(F226:H226)</f>
        <v>1587.6</v>
      </c>
      <c r="J226" s="252"/>
      <c r="K226" s="115">
        <v>3356.2</v>
      </c>
    </row>
    <row r="227" spans="1:13" x14ac:dyDescent="0.2">
      <c r="A227" s="44" t="s">
        <v>36</v>
      </c>
      <c r="B227" s="118">
        <v>3</v>
      </c>
      <c r="C227" s="119">
        <v>414</v>
      </c>
      <c r="D227" s="114">
        <v>15754</v>
      </c>
      <c r="E227" s="123">
        <v>12063</v>
      </c>
      <c r="F227" s="114">
        <v>100</v>
      </c>
      <c r="G227" s="114">
        <v>44.6</v>
      </c>
      <c r="H227" s="114">
        <v>352.3</v>
      </c>
      <c r="I227" s="220">
        <f>SUM(F227:H227)</f>
        <v>496.9</v>
      </c>
      <c r="J227" s="220"/>
      <c r="K227" s="120">
        <v>6887</v>
      </c>
    </row>
    <row r="228" spans="1:13" ht="13.5" thickBot="1" x14ac:dyDescent="0.25">
      <c r="A228" s="103"/>
      <c r="B228" s="104"/>
      <c r="C228" s="104"/>
      <c r="D228" s="104"/>
      <c r="E228" s="104"/>
      <c r="F228" s="104"/>
      <c r="G228" s="104"/>
      <c r="H228" s="104"/>
      <c r="I228" s="221"/>
      <c r="J228" s="221"/>
      <c r="K228" s="105"/>
    </row>
    <row r="229" spans="1:13" ht="14.25" thickTop="1" thickBot="1" x14ac:dyDescent="0.25">
      <c r="A229" s="106" t="s">
        <v>30</v>
      </c>
      <c r="B229" s="107">
        <f t="shared" ref="B229:H229" si="15">SUM(B223:B228)</f>
        <v>34</v>
      </c>
      <c r="C229" s="108">
        <f t="shared" si="15"/>
        <v>3049.766174382954</v>
      </c>
      <c r="D229" s="108">
        <f t="shared" si="15"/>
        <v>45306</v>
      </c>
      <c r="E229" s="108">
        <f t="shared" si="15"/>
        <v>94485.1</v>
      </c>
      <c r="F229" s="108">
        <f t="shared" si="15"/>
        <v>586.79336892527522</v>
      </c>
      <c r="G229" s="108">
        <f t="shared" si="15"/>
        <v>193.56138153116538</v>
      </c>
      <c r="H229" s="108">
        <f t="shared" si="15"/>
        <v>3597.9250181853799</v>
      </c>
      <c r="I229" s="222">
        <f>SUM(I223:J228)</f>
        <v>4378.2797686418198</v>
      </c>
      <c r="J229" s="223"/>
      <c r="K229" s="109">
        <f>SUM(K223:K228)</f>
        <v>56640.5</v>
      </c>
    </row>
    <row r="230" spans="1:13" ht="13.5" thickTop="1" x14ac:dyDescent="0.2"/>
    <row r="233" spans="1:13" ht="13.5" thickBot="1" x14ac:dyDescent="0.25"/>
    <row r="234" spans="1:13" ht="18.75" x14ac:dyDescent="0.2">
      <c r="A234" s="192" t="s">
        <v>70</v>
      </c>
      <c r="B234" s="193"/>
      <c r="C234" s="193"/>
      <c r="D234" s="193"/>
      <c r="E234" s="193"/>
      <c r="F234" s="193"/>
      <c r="G234" s="193"/>
      <c r="H234" s="193"/>
      <c r="I234" s="193"/>
      <c r="J234" s="193"/>
      <c r="K234" s="194"/>
    </row>
    <row r="235" spans="1:13" x14ac:dyDescent="0.2">
      <c r="A235" s="225"/>
      <c r="B235" s="226"/>
      <c r="C235" s="226"/>
      <c r="D235" s="226"/>
      <c r="E235" s="226"/>
      <c r="F235" s="226"/>
      <c r="G235" s="226"/>
      <c r="H235" s="226"/>
      <c r="I235" s="226"/>
      <c r="J235" s="226"/>
      <c r="K235" s="227"/>
    </row>
    <row r="236" spans="1:13" ht="38.25" x14ac:dyDescent="0.2">
      <c r="A236" s="195" t="s">
        <v>23</v>
      </c>
      <c r="B236" s="55" t="s">
        <v>5</v>
      </c>
      <c r="C236" s="55" t="s">
        <v>6</v>
      </c>
      <c r="D236" s="1" t="s">
        <v>7</v>
      </c>
      <c r="E236" s="1" t="s">
        <v>8</v>
      </c>
      <c r="F236" s="1" t="s">
        <v>50</v>
      </c>
      <c r="G236" s="1" t="s">
        <v>10</v>
      </c>
      <c r="H236" s="1" t="s">
        <v>11</v>
      </c>
      <c r="I236" s="197" t="s">
        <v>12</v>
      </c>
      <c r="J236" s="198"/>
      <c r="K236" s="54" t="s">
        <v>13</v>
      </c>
    </row>
    <row r="237" spans="1:13" x14ac:dyDescent="0.2">
      <c r="A237" s="196"/>
      <c r="B237" s="203" t="s">
        <v>14</v>
      </c>
      <c r="C237" s="203" t="s">
        <v>24</v>
      </c>
      <c r="D237" s="2" t="s">
        <v>16</v>
      </c>
      <c r="E237" s="203" t="s">
        <v>16</v>
      </c>
      <c r="F237" s="203" t="s">
        <v>16</v>
      </c>
      <c r="G237" s="203" t="s">
        <v>16</v>
      </c>
      <c r="H237" s="203" t="s">
        <v>16</v>
      </c>
      <c r="I237" s="205" t="s">
        <v>16</v>
      </c>
      <c r="J237" s="206"/>
      <c r="K237" s="209" t="s">
        <v>16</v>
      </c>
    </row>
    <row r="238" spans="1:13" ht="13.5" thickBot="1" x14ac:dyDescent="0.25">
      <c r="A238" s="228"/>
      <c r="B238" s="229"/>
      <c r="C238" s="229"/>
      <c r="D238" s="110" t="s">
        <v>25</v>
      </c>
      <c r="E238" s="229"/>
      <c r="F238" s="229"/>
      <c r="G238" s="229"/>
      <c r="H238" s="229"/>
      <c r="I238" s="232"/>
      <c r="J238" s="233"/>
      <c r="K238" s="224"/>
    </row>
    <row r="239" spans="1:13" x14ac:dyDescent="0.2">
      <c r="A239" s="44" t="s">
        <v>26</v>
      </c>
      <c r="B239" s="3">
        <v>18</v>
      </c>
      <c r="C239" s="4">
        <v>1684</v>
      </c>
      <c r="D239" s="4">
        <v>17716</v>
      </c>
      <c r="E239" s="4">
        <v>156771</v>
      </c>
      <c r="F239" s="35">
        <v>265.89999999999998</v>
      </c>
      <c r="G239" s="3">
        <v>65.5</v>
      </c>
      <c r="H239" s="4">
        <v>820.4</v>
      </c>
      <c r="I239" s="219">
        <f>SUM(F239:H239)</f>
        <v>1151.8</v>
      </c>
      <c r="J239" s="219"/>
      <c r="K239" s="112">
        <v>68085</v>
      </c>
    </row>
    <row r="240" spans="1:13" ht="42" customHeight="1" x14ac:dyDescent="0.2">
      <c r="A240" s="44" t="s">
        <v>71</v>
      </c>
      <c r="B240" s="113">
        <v>9</v>
      </c>
      <c r="C240" s="113">
        <v>566.20000000000005</v>
      </c>
      <c r="D240" s="114">
        <v>28497</v>
      </c>
      <c r="E240" s="114">
        <v>30959</v>
      </c>
      <c r="F240" s="114">
        <v>167.9</v>
      </c>
      <c r="G240" s="114">
        <v>12.1</v>
      </c>
      <c r="H240" s="114">
        <v>2615.4</v>
      </c>
      <c r="I240" s="219">
        <f>SUM(F240:H240)</f>
        <v>2795.4</v>
      </c>
      <c r="J240" s="219"/>
      <c r="K240" s="115">
        <v>8143.1</v>
      </c>
      <c r="M240" s="125"/>
    </row>
    <row r="241" spans="1:11" x14ac:dyDescent="0.2">
      <c r="A241" s="44" t="s">
        <v>36</v>
      </c>
      <c r="B241" s="118">
        <v>3</v>
      </c>
      <c r="C241" s="119">
        <v>389</v>
      </c>
      <c r="D241" s="114">
        <v>7762.5</v>
      </c>
      <c r="E241" s="114">
        <v>9252</v>
      </c>
      <c r="F241" s="114">
        <v>91.2</v>
      </c>
      <c r="G241" s="114">
        <v>33.6</v>
      </c>
      <c r="H241" s="114">
        <v>396</v>
      </c>
      <c r="I241" s="220">
        <f>SUM(F241:H241)</f>
        <v>520.79999999999995</v>
      </c>
      <c r="J241" s="220"/>
      <c r="K241" s="120">
        <v>4031</v>
      </c>
    </row>
    <row r="242" spans="1:11" ht="13.5" thickBot="1" x14ac:dyDescent="0.25">
      <c r="A242" s="103"/>
      <c r="B242" s="104"/>
      <c r="C242" s="104"/>
      <c r="D242" s="104"/>
      <c r="E242" s="104"/>
      <c r="F242" s="104"/>
      <c r="G242" s="104"/>
      <c r="H242" s="104"/>
      <c r="I242" s="221"/>
      <c r="J242" s="221"/>
      <c r="K242" s="105"/>
    </row>
    <row r="243" spans="1:11" ht="14.25" thickTop="1" thickBot="1" x14ac:dyDescent="0.25">
      <c r="A243" s="106" t="s">
        <v>30</v>
      </c>
      <c r="B243" s="107">
        <f t="shared" ref="B243:H243" si="16">SUM(B239:B242)</f>
        <v>30</v>
      </c>
      <c r="C243" s="108">
        <f t="shared" si="16"/>
        <v>2639.2</v>
      </c>
      <c r="D243" s="108">
        <f t="shared" si="16"/>
        <v>53975.5</v>
      </c>
      <c r="E243" s="108">
        <f t="shared" si="16"/>
        <v>196982</v>
      </c>
      <c r="F243" s="108">
        <f t="shared" si="16"/>
        <v>525</v>
      </c>
      <c r="G243" s="108">
        <f t="shared" si="16"/>
        <v>111.19999999999999</v>
      </c>
      <c r="H243" s="108">
        <f t="shared" si="16"/>
        <v>3831.8</v>
      </c>
      <c r="I243" s="222">
        <f>SUM(I239:J242)</f>
        <v>4468</v>
      </c>
      <c r="J243" s="223"/>
      <c r="K243" s="109">
        <f>SUM(K239:K242)</f>
        <v>80259.100000000006</v>
      </c>
    </row>
    <row r="244" spans="1:11" ht="13.5" thickTop="1" x14ac:dyDescent="0.2"/>
    <row r="246" spans="1:11" x14ac:dyDescent="0.2">
      <c r="C246" s="8"/>
    </row>
    <row r="247" spans="1:11" ht="13.5" thickBot="1" x14ac:dyDescent="0.25"/>
    <row r="248" spans="1:11" ht="18.75" x14ac:dyDescent="0.2">
      <c r="A248" s="192" t="s">
        <v>72</v>
      </c>
      <c r="B248" s="193"/>
      <c r="C248" s="193"/>
      <c r="D248" s="193"/>
      <c r="E248" s="193"/>
      <c r="F248" s="193"/>
      <c r="G248" s="193"/>
      <c r="H248" s="193"/>
      <c r="I248" s="193"/>
      <c r="J248" s="193"/>
      <c r="K248" s="194"/>
    </row>
    <row r="249" spans="1:11" ht="38.25" x14ac:dyDescent="0.2">
      <c r="A249" s="195" t="s">
        <v>23</v>
      </c>
      <c r="B249" s="55" t="s">
        <v>5</v>
      </c>
      <c r="C249" s="55" t="s">
        <v>6</v>
      </c>
      <c r="D249" s="1" t="s">
        <v>7</v>
      </c>
      <c r="E249" s="1" t="s">
        <v>8</v>
      </c>
      <c r="F249" s="1" t="s">
        <v>50</v>
      </c>
      <c r="G249" s="1" t="s">
        <v>10</v>
      </c>
      <c r="H249" s="1" t="s">
        <v>11</v>
      </c>
      <c r="I249" s="197" t="s">
        <v>12</v>
      </c>
      <c r="J249" s="198"/>
      <c r="K249" s="54" t="s">
        <v>13</v>
      </c>
    </row>
    <row r="250" spans="1:11" x14ac:dyDescent="0.2">
      <c r="A250" s="196"/>
      <c r="B250" s="203" t="s">
        <v>14</v>
      </c>
      <c r="C250" s="203" t="s">
        <v>24</v>
      </c>
      <c r="D250" s="2" t="s">
        <v>16</v>
      </c>
      <c r="E250" s="203" t="s">
        <v>16</v>
      </c>
      <c r="F250" s="203" t="s">
        <v>16</v>
      </c>
      <c r="G250" s="203" t="s">
        <v>16</v>
      </c>
      <c r="H250" s="203" t="s">
        <v>16</v>
      </c>
      <c r="I250" s="205" t="s">
        <v>16</v>
      </c>
      <c r="J250" s="206"/>
      <c r="K250" s="209" t="s">
        <v>16</v>
      </c>
    </row>
    <row r="251" spans="1:11" ht="13.5" thickBot="1" x14ac:dyDescent="0.25">
      <c r="A251" s="196"/>
      <c r="B251" s="204"/>
      <c r="C251" s="204"/>
      <c r="D251" s="110" t="s">
        <v>25</v>
      </c>
      <c r="E251" s="204"/>
      <c r="F251" s="204"/>
      <c r="G251" s="204"/>
      <c r="H251" s="204"/>
      <c r="I251" s="207"/>
      <c r="J251" s="208"/>
      <c r="K251" s="210"/>
    </row>
    <row r="252" spans="1:11" ht="38.25" x14ac:dyDescent="0.2">
      <c r="A252" s="129" t="s">
        <v>71</v>
      </c>
      <c r="B252" s="130">
        <v>9</v>
      </c>
      <c r="C252" s="130">
        <v>565.70000000000005</v>
      </c>
      <c r="D252" s="131">
        <v>27187.5</v>
      </c>
      <c r="E252" s="131">
        <v>31041</v>
      </c>
      <c r="F252" s="131">
        <v>109.2</v>
      </c>
      <c r="G252" s="131">
        <v>25.801000000000002</v>
      </c>
      <c r="H252" s="131">
        <v>2791.6000000000004</v>
      </c>
      <c r="I252" s="219">
        <f>SUM(F252:H252)</f>
        <v>2926.6010000000006</v>
      </c>
      <c r="J252" s="219"/>
      <c r="K252" s="132">
        <v>12066.6</v>
      </c>
    </row>
    <row r="253" spans="1:11" x14ac:dyDescent="0.2">
      <c r="A253" s="44" t="s">
        <v>36</v>
      </c>
      <c r="B253" s="118">
        <v>3</v>
      </c>
      <c r="C253" s="119">
        <v>426</v>
      </c>
      <c r="D253" s="114">
        <v>35754</v>
      </c>
      <c r="E253" s="114">
        <v>7737</v>
      </c>
      <c r="F253" s="114">
        <v>78</v>
      </c>
      <c r="G253" s="114">
        <v>42</v>
      </c>
      <c r="H253" s="114">
        <v>293</v>
      </c>
      <c r="I253" s="220">
        <v>520.79999999999995</v>
      </c>
      <c r="J253" s="220"/>
      <c r="K253" s="120">
        <v>2728</v>
      </c>
    </row>
    <row r="254" spans="1:11" ht="13.5" thickBot="1" x14ac:dyDescent="0.25">
      <c r="A254" s="103"/>
      <c r="B254" s="104"/>
      <c r="C254" s="104"/>
      <c r="D254" s="104"/>
      <c r="E254" s="104"/>
      <c r="F254" s="104"/>
      <c r="G254" s="104"/>
      <c r="H254" s="104"/>
      <c r="I254" s="221"/>
      <c r="J254" s="221"/>
      <c r="K254" s="105"/>
    </row>
    <row r="255" spans="1:11" ht="14.25" thickTop="1" thickBot="1" x14ac:dyDescent="0.25">
      <c r="A255" s="106" t="s">
        <v>30</v>
      </c>
      <c r="B255" s="107">
        <f t="shared" ref="B255:H255" si="17">SUM(B252:B254)</f>
        <v>12</v>
      </c>
      <c r="C255" s="108">
        <f t="shared" si="17"/>
        <v>991.7</v>
      </c>
      <c r="D255" s="108">
        <f t="shared" si="17"/>
        <v>62941.5</v>
      </c>
      <c r="E255" s="108">
        <f t="shared" si="17"/>
        <v>38778</v>
      </c>
      <c r="F255" s="108">
        <f t="shared" si="17"/>
        <v>187.2</v>
      </c>
      <c r="G255" s="108">
        <f t="shared" si="17"/>
        <v>67.801000000000002</v>
      </c>
      <c r="H255" s="108">
        <f t="shared" si="17"/>
        <v>3084.6000000000004</v>
      </c>
      <c r="I255" s="222">
        <f>SUM(I252:J254)</f>
        <v>3447.4010000000007</v>
      </c>
      <c r="J255" s="223"/>
      <c r="K255" s="109">
        <f>SUM(K252:K254)</f>
        <v>14794.6</v>
      </c>
    </row>
    <row r="256" spans="1:11" ht="13.5" thickTop="1" x14ac:dyDescent="0.2"/>
    <row r="259" spans="1:11" ht="13.5" thickBot="1" x14ac:dyDescent="0.25"/>
    <row r="260" spans="1:11" ht="18.75" x14ac:dyDescent="0.2">
      <c r="A260" s="192" t="s">
        <v>73</v>
      </c>
      <c r="B260" s="193"/>
      <c r="C260" s="193"/>
      <c r="D260" s="193"/>
      <c r="E260" s="193"/>
      <c r="F260" s="193"/>
      <c r="G260" s="193"/>
      <c r="H260" s="193"/>
      <c r="I260" s="193"/>
      <c r="J260" s="193"/>
      <c r="K260" s="194"/>
    </row>
    <row r="261" spans="1:11" ht="38.25" x14ac:dyDescent="0.2">
      <c r="A261" s="195" t="s">
        <v>23</v>
      </c>
      <c r="B261" s="55" t="s">
        <v>5</v>
      </c>
      <c r="C261" s="55" t="s">
        <v>6</v>
      </c>
      <c r="D261" s="1" t="s">
        <v>7</v>
      </c>
      <c r="E261" s="1" t="s">
        <v>8</v>
      </c>
      <c r="F261" s="1" t="s">
        <v>50</v>
      </c>
      <c r="G261" s="1" t="s">
        <v>10</v>
      </c>
      <c r="H261" s="1" t="s">
        <v>11</v>
      </c>
      <c r="I261" s="197" t="s">
        <v>12</v>
      </c>
      <c r="J261" s="198"/>
      <c r="K261" s="54" t="s">
        <v>13</v>
      </c>
    </row>
    <row r="262" spans="1:11" x14ac:dyDescent="0.2">
      <c r="A262" s="196"/>
      <c r="B262" s="203" t="s">
        <v>14</v>
      </c>
      <c r="C262" s="203" t="s">
        <v>24</v>
      </c>
      <c r="D262" s="2" t="s">
        <v>16</v>
      </c>
      <c r="E262" s="203" t="s">
        <v>16</v>
      </c>
      <c r="F262" s="203" t="s">
        <v>16</v>
      </c>
      <c r="G262" s="203" t="s">
        <v>16</v>
      </c>
      <c r="H262" s="203" t="s">
        <v>16</v>
      </c>
      <c r="I262" s="205" t="s">
        <v>16</v>
      </c>
      <c r="J262" s="206"/>
      <c r="K262" s="209" t="s">
        <v>16</v>
      </c>
    </row>
    <row r="263" spans="1:11" ht="13.5" thickBot="1" x14ac:dyDescent="0.25">
      <c r="A263" s="196"/>
      <c r="B263" s="204"/>
      <c r="C263" s="204"/>
      <c r="D263" s="110" t="s">
        <v>25</v>
      </c>
      <c r="E263" s="204"/>
      <c r="F263" s="204"/>
      <c r="G263" s="204"/>
      <c r="H263" s="204"/>
      <c r="I263" s="207"/>
      <c r="J263" s="208"/>
      <c r="K263" s="210"/>
    </row>
    <row r="264" spans="1:11" ht="38.25" x14ac:dyDescent="0.2">
      <c r="A264" s="129" t="s">
        <v>71</v>
      </c>
      <c r="B264" s="130">
        <v>9</v>
      </c>
      <c r="C264" s="130">
        <v>561.15</v>
      </c>
      <c r="D264" s="131">
        <v>38122.5</v>
      </c>
      <c r="E264" s="131">
        <v>39563.9</v>
      </c>
      <c r="F264" s="131">
        <v>130.55000000000001</v>
      </c>
      <c r="G264" s="131">
        <v>18.03</v>
      </c>
      <c r="H264" s="131">
        <v>3215</v>
      </c>
      <c r="I264" s="219">
        <v>3363.58</v>
      </c>
      <c r="J264" s="219"/>
      <c r="K264" s="132">
        <v>7593.08</v>
      </c>
    </row>
    <row r="265" spans="1:11" x14ac:dyDescent="0.2">
      <c r="A265" s="44" t="s">
        <v>36</v>
      </c>
      <c r="B265" s="118">
        <v>3</v>
      </c>
      <c r="C265" s="119">
        <v>432</v>
      </c>
      <c r="D265" s="114">
        <v>4657</v>
      </c>
      <c r="E265" s="114">
        <v>7751</v>
      </c>
      <c r="F265" s="114">
        <v>63</v>
      </c>
      <c r="G265" s="114">
        <v>40</v>
      </c>
      <c r="H265" s="114">
        <v>534</v>
      </c>
      <c r="I265" s="220">
        <v>520.79999999999995</v>
      </c>
      <c r="J265" s="220"/>
      <c r="K265" s="120">
        <v>2520</v>
      </c>
    </row>
    <row r="266" spans="1:11" ht="13.5" thickBot="1" x14ac:dyDescent="0.25">
      <c r="A266" s="103"/>
      <c r="B266" s="104"/>
      <c r="C266" s="104"/>
      <c r="D266" s="104"/>
      <c r="E266" s="104"/>
      <c r="F266" s="104"/>
      <c r="G266" s="104"/>
      <c r="H266" s="104"/>
      <c r="I266" s="221"/>
      <c r="J266" s="221"/>
      <c r="K266" s="105"/>
    </row>
    <row r="267" spans="1:11" ht="14.25" thickTop="1" thickBot="1" x14ac:dyDescent="0.25">
      <c r="A267" s="106" t="s">
        <v>30</v>
      </c>
      <c r="B267" s="107">
        <f t="shared" ref="B267:H267" si="18">SUM(B264:B266)</f>
        <v>12</v>
      </c>
      <c r="C267" s="108">
        <f t="shared" si="18"/>
        <v>993.15</v>
      </c>
      <c r="D267" s="108">
        <f t="shared" si="18"/>
        <v>42779.5</v>
      </c>
      <c r="E267" s="108">
        <f t="shared" si="18"/>
        <v>47314.9</v>
      </c>
      <c r="F267" s="108">
        <f t="shared" si="18"/>
        <v>193.55</v>
      </c>
      <c r="G267" s="108">
        <f t="shared" si="18"/>
        <v>58.03</v>
      </c>
      <c r="H267" s="108">
        <f t="shared" si="18"/>
        <v>3749</v>
      </c>
      <c r="I267" s="222">
        <f>SUM(I264:J266)</f>
        <v>3884.38</v>
      </c>
      <c r="J267" s="223"/>
      <c r="K267" s="109">
        <f>SUM(K264:K266)</f>
        <v>10113.08</v>
      </c>
    </row>
    <row r="268" spans="1:11" ht="13.5" thickTop="1" x14ac:dyDescent="0.2"/>
    <row r="272" spans="1:11" ht="13.5" thickBot="1" x14ac:dyDescent="0.25"/>
    <row r="273" spans="1:16" ht="19.5" thickBot="1" x14ac:dyDescent="0.25">
      <c r="A273" s="192" t="s">
        <v>74</v>
      </c>
      <c r="B273" s="193"/>
      <c r="C273" s="193"/>
      <c r="D273" s="193"/>
      <c r="E273" s="193"/>
      <c r="F273" s="193"/>
      <c r="G273" s="193"/>
      <c r="H273" s="193"/>
      <c r="I273" s="193"/>
      <c r="J273" s="193"/>
      <c r="K273" s="194"/>
    </row>
    <row r="274" spans="1:16" ht="39.6" customHeight="1" x14ac:dyDescent="0.2">
      <c r="A274" s="195" t="s">
        <v>23</v>
      </c>
      <c r="B274" s="55" t="s">
        <v>5</v>
      </c>
      <c r="C274" s="55" t="s">
        <v>6</v>
      </c>
      <c r="D274" s="1" t="s">
        <v>7</v>
      </c>
      <c r="E274" s="1" t="s">
        <v>8</v>
      </c>
      <c r="F274" s="1" t="s">
        <v>50</v>
      </c>
      <c r="G274" s="1" t="s">
        <v>10</v>
      </c>
      <c r="H274" s="1" t="s">
        <v>11</v>
      </c>
      <c r="I274" s="197" t="s">
        <v>12</v>
      </c>
      <c r="J274" s="198"/>
      <c r="K274" s="54" t="s">
        <v>13</v>
      </c>
      <c r="M274" s="199" t="s">
        <v>75</v>
      </c>
      <c r="N274" s="200"/>
      <c r="O274" s="201"/>
      <c r="P274" s="202"/>
    </row>
    <row r="275" spans="1:16" ht="13.35" customHeight="1" x14ac:dyDescent="0.2">
      <c r="A275" s="196"/>
      <c r="B275" s="203" t="s">
        <v>14</v>
      </c>
      <c r="C275" s="203" t="s">
        <v>24</v>
      </c>
      <c r="D275" s="2" t="s">
        <v>16</v>
      </c>
      <c r="E275" s="203" t="s">
        <v>16</v>
      </c>
      <c r="F275" s="203" t="s">
        <v>16</v>
      </c>
      <c r="G275" s="203" t="s">
        <v>16</v>
      </c>
      <c r="H275" s="203" t="s">
        <v>16</v>
      </c>
      <c r="I275" s="205" t="s">
        <v>16</v>
      </c>
      <c r="J275" s="206"/>
      <c r="K275" s="209" t="s">
        <v>16</v>
      </c>
      <c r="M275" s="211" t="s">
        <v>76</v>
      </c>
      <c r="N275" s="213" t="s">
        <v>77</v>
      </c>
      <c r="O275" s="215" t="s">
        <v>78</v>
      </c>
      <c r="P275" s="217" t="s">
        <v>79</v>
      </c>
    </row>
    <row r="276" spans="1:16" ht="13.5" thickBot="1" x14ac:dyDescent="0.25">
      <c r="A276" s="196"/>
      <c r="B276" s="204"/>
      <c r="C276" s="204"/>
      <c r="D276" s="110" t="s">
        <v>25</v>
      </c>
      <c r="E276" s="204"/>
      <c r="F276" s="204"/>
      <c r="G276" s="204"/>
      <c r="H276" s="204"/>
      <c r="I276" s="207"/>
      <c r="J276" s="208"/>
      <c r="K276" s="210"/>
      <c r="M276" s="212"/>
      <c r="N276" s="214"/>
      <c r="O276" s="216"/>
      <c r="P276" s="218"/>
    </row>
    <row r="277" spans="1:16" ht="46.35" customHeight="1" x14ac:dyDescent="0.2">
      <c r="A277" s="129" t="s">
        <v>71</v>
      </c>
      <c r="B277" s="113">
        <v>8</v>
      </c>
      <c r="C277" s="113">
        <v>508.45000000000005</v>
      </c>
      <c r="D277" s="114">
        <v>27010.6</v>
      </c>
      <c r="E277" s="114">
        <v>41596</v>
      </c>
      <c r="F277" s="157">
        <v>142.76999999999998</v>
      </c>
      <c r="G277" s="157">
        <v>24.329784799999999</v>
      </c>
      <c r="H277" s="157">
        <v>2000.61195224738</v>
      </c>
      <c r="I277" s="188">
        <f>F277+G277+H277</f>
        <v>2167.7117370473802</v>
      </c>
      <c r="J277" s="189"/>
      <c r="K277" s="152">
        <v>8080.9730672000005</v>
      </c>
      <c r="M277" s="142" t="s">
        <v>80</v>
      </c>
      <c r="N277" s="143">
        <v>45</v>
      </c>
      <c r="O277" s="144">
        <v>44047</v>
      </c>
      <c r="P277" s="145"/>
    </row>
    <row r="278" spans="1:16" x14ac:dyDescent="0.2">
      <c r="A278" s="44" t="s">
        <v>36</v>
      </c>
      <c r="B278" s="35">
        <v>3</v>
      </c>
      <c r="C278" s="4">
        <v>432</v>
      </c>
      <c r="D278" s="114">
        <v>4726</v>
      </c>
      <c r="E278" s="114">
        <v>8885</v>
      </c>
      <c r="F278" s="158">
        <v>67.900000000000006</v>
      </c>
      <c r="G278" s="158">
        <v>48.3</v>
      </c>
      <c r="H278" s="158">
        <v>383.8</v>
      </c>
      <c r="I278" s="188">
        <f>F278+G278+H278</f>
        <v>500</v>
      </c>
      <c r="J278" s="189"/>
      <c r="K278" s="152">
        <v>3756</v>
      </c>
      <c r="M278" s="151" t="s">
        <v>81</v>
      </c>
      <c r="N278" s="146">
        <v>70</v>
      </c>
      <c r="O278" s="154">
        <v>43929</v>
      </c>
      <c r="P278" s="147"/>
    </row>
    <row r="279" spans="1:16" ht="13.5" thickBot="1" x14ac:dyDescent="0.25">
      <c r="A279" s="103"/>
      <c r="B279" s="104"/>
      <c r="C279" s="104"/>
      <c r="D279" s="104"/>
      <c r="E279" s="104"/>
      <c r="F279" s="104"/>
      <c r="G279" s="104"/>
      <c r="H279" s="104"/>
      <c r="I279" s="188"/>
      <c r="J279" s="189"/>
      <c r="K279" s="105"/>
      <c r="M279" s="148"/>
      <c r="N279" s="149"/>
      <c r="O279" s="149"/>
      <c r="P279" s="150"/>
    </row>
    <row r="280" spans="1:16" ht="14.25" thickTop="1" thickBot="1" x14ac:dyDescent="0.25">
      <c r="A280" s="106" t="s">
        <v>30</v>
      </c>
      <c r="B280" s="107">
        <f t="shared" ref="B280:H280" si="19">SUM(B277:B279)</f>
        <v>11</v>
      </c>
      <c r="C280" s="108">
        <f t="shared" si="19"/>
        <v>940.45</v>
      </c>
      <c r="D280" s="108">
        <f t="shared" si="19"/>
        <v>31736.6</v>
      </c>
      <c r="E280" s="108">
        <f t="shared" si="19"/>
        <v>50481</v>
      </c>
      <c r="F280" s="159">
        <f t="shared" si="19"/>
        <v>210.67</v>
      </c>
      <c r="G280" s="159">
        <f t="shared" si="19"/>
        <v>72.629784799999996</v>
      </c>
      <c r="H280" s="159">
        <f t="shared" si="19"/>
        <v>2384.4119522473802</v>
      </c>
      <c r="I280" s="190">
        <f>SUM(I277:J279)</f>
        <v>2667.7117370473802</v>
      </c>
      <c r="J280" s="191"/>
      <c r="K280" s="109">
        <f>SUM(K277:K279)</f>
        <v>11836.973067200001</v>
      </c>
    </row>
    <row r="281" spans="1:16" ht="13.5" thickTop="1" x14ac:dyDescent="0.2"/>
    <row r="285" spans="1:16" ht="13.5" thickBot="1" x14ac:dyDescent="0.25"/>
    <row r="286" spans="1:16" ht="19.5" thickBot="1" x14ac:dyDescent="0.25">
      <c r="A286" s="192" t="s">
        <v>82</v>
      </c>
      <c r="B286" s="193"/>
      <c r="C286" s="193"/>
      <c r="D286" s="193"/>
      <c r="E286" s="193"/>
      <c r="F286" s="193"/>
      <c r="G286" s="193"/>
      <c r="H286" s="193"/>
      <c r="I286" s="193"/>
      <c r="J286" s="193"/>
      <c r="K286" s="194"/>
    </row>
    <row r="287" spans="1:16" ht="38.25" x14ac:dyDescent="0.2">
      <c r="A287" s="195" t="s">
        <v>23</v>
      </c>
      <c r="B287" s="55" t="s">
        <v>5</v>
      </c>
      <c r="C287" s="55" t="s">
        <v>6</v>
      </c>
      <c r="D287" s="1" t="s">
        <v>7</v>
      </c>
      <c r="E287" s="1" t="s">
        <v>8</v>
      </c>
      <c r="F287" s="1" t="s">
        <v>50</v>
      </c>
      <c r="G287" s="1" t="s">
        <v>10</v>
      </c>
      <c r="H287" s="1" t="s">
        <v>11</v>
      </c>
      <c r="I287" s="197" t="s">
        <v>12</v>
      </c>
      <c r="J287" s="198"/>
      <c r="K287" s="54" t="s">
        <v>13</v>
      </c>
      <c r="M287" s="199" t="s">
        <v>83</v>
      </c>
      <c r="N287" s="200"/>
      <c r="O287" s="201"/>
      <c r="P287" s="202"/>
    </row>
    <row r="288" spans="1:16" x14ac:dyDescent="0.2">
      <c r="A288" s="196"/>
      <c r="B288" s="203" t="s">
        <v>14</v>
      </c>
      <c r="C288" s="203" t="s">
        <v>24</v>
      </c>
      <c r="D288" s="2" t="s">
        <v>16</v>
      </c>
      <c r="E288" s="203" t="s">
        <v>16</v>
      </c>
      <c r="F288" s="203" t="s">
        <v>16</v>
      </c>
      <c r="G288" s="203" t="s">
        <v>16</v>
      </c>
      <c r="H288" s="203" t="s">
        <v>16</v>
      </c>
      <c r="I288" s="205" t="s">
        <v>16</v>
      </c>
      <c r="J288" s="206"/>
      <c r="K288" s="209" t="s">
        <v>16</v>
      </c>
      <c r="M288" s="211" t="s">
        <v>76</v>
      </c>
      <c r="N288" s="213" t="s">
        <v>77</v>
      </c>
      <c r="O288" s="215" t="s">
        <v>78</v>
      </c>
      <c r="P288" s="217" t="s">
        <v>79</v>
      </c>
    </row>
    <row r="289" spans="1:16" ht="13.5" thickBot="1" x14ac:dyDescent="0.25">
      <c r="A289" s="196"/>
      <c r="B289" s="204"/>
      <c r="C289" s="204"/>
      <c r="D289" s="110" t="s">
        <v>25</v>
      </c>
      <c r="E289" s="204"/>
      <c r="F289" s="204"/>
      <c r="G289" s="204"/>
      <c r="H289" s="204"/>
      <c r="I289" s="207"/>
      <c r="J289" s="208"/>
      <c r="K289" s="210"/>
      <c r="M289" s="212"/>
      <c r="N289" s="214"/>
      <c r="O289" s="216"/>
      <c r="P289" s="218"/>
    </row>
    <row r="290" spans="1:16" ht="38.25" x14ac:dyDescent="0.2">
      <c r="A290" s="129" t="s">
        <v>71</v>
      </c>
      <c r="B290" s="113">
        <v>7</v>
      </c>
      <c r="C290" s="113">
        <v>439.8</v>
      </c>
      <c r="D290" s="114">
        <v>6370.6</v>
      </c>
      <c r="E290" s="114">
        <v>37401</v>
      </c>
      <c r="F290" s="157">
        <v>158.10999999999999</v>
      </c>
      <c r="G290" s="157">
        <v>41.470000000000006</v>
      </c>
      <c r="H290" s="157">
        <v>936.97</v>
      </c>
      <c r="I290" s="253">
        <f>F290+G290+H290</f>
        <v>1136.55</v>
      </c>
      <c r="J290" s="254"/>
      <c r="K290" s="152">
        <v>13624.5</v>
      </c>
      <c r="M290" s="142"/>
      <c r="N290" s="143"/>
      <c r="O290" s="144"/>
      <c r="P290" s="145"/>
    </row>
    <row r="291" spans="1:16" x14ac:dyDescent="0.2">
      <c r="A291" s="44" t="s">
        <v>36</v>
      </c>
      <c r="B291" s="35" t="s">
        <v>84</v>
      </c>
      <c r="C291" s="4"/>
      <c r="D291" s="114"/>
      <c r="E291" s="114"/>
      <c r="F291" s="158"/>
      <c r="G291" s="158"/>
      <c r="H291" s="158"/>
      <c r="I291" s="188">
        <f>F291+G291+H291</f>
        <v>0</v>
      </c>
      <c r="J291" s="189"/>
      <c r="K291" s="152"/>
      <c r="M291" s="151"/>
      <c r="N291" s="146"/>
      <c r="O291" s="154"/>
      <c r="P291" s="147"/>
    </row>
    <row r="292" spans="1:16" ht="13.5" thickBot="1" x14ac:dyDescent="0.25">
      <c r="A292" s="103"/>
      <c r="B292" s="104"/>
      <c r="C292" s="104"/>
      <c r="D292" s="104"/>
      <c r="E292" s="104"/>
      <c r="F292" s="104"/>
      <c r="G292" s="104"/>
      <c r="H292" s="104"/>
      <c r="I292" s="188"/>
      <c r="J292" s="189"/>
      <c r="K292" s="105"/>
      <c r="M292" s="148"/>
      <c r="N292" s="149"/>
      <c r="O292" s="149"/>
      <c r="P292" s="150"/>
    </row>
    <row r="293" spans="1:16" ht="14.25" thickTop="1" thickBot="1" x14ac:dyDescent="0.25">
      <c r="A293" s="106" t="s">
        <v>30</v>
      </c>
      <c r="B293" s="107">
        <f t="shared" ref="B293:H293" si="20">SUM(B290:B292)</f>
        <v>7</v>
      </c>
      <c r="C293" s="108">
        <f t="shared" si="20"/>
        <v>439.8</v>
      </c>
      <c r="D293" s="108">
        <f t="shared" si="20"/>
        <v>6370.6</v>
      </c>
      <c r="E293" s="108">
        <f t="shared" si="20"/>
        <v>37401</v>
      </c>
      <c r="F293" s="159">
        <f t="shared" si="20"/>
        <v>158.10999999999999</v>
      </c>
      <c r="G293" s="159">
        <f t="shared" si="20"/>
        <v>41.470000000000006</v>
      </c>
      <c r="H293" s="159">
        <f t="shared" si="20"/>
        <v>936.97</v>
      </c>
      <c r="I293" s="190">
        <f>SUM(I290:J292)</f>
        <v>1136.55</v>
      </c>
      <c r="J293" s="191"/>
      <c r="K293" s="109">
        <f>SUM(K290:K292)</f>
        <v>13624.5</v>
      </c>
    </row>
    <row r="294" spans="1:16" ht="13.5" thickTop="1" x14ac:dyDescent="0.2"/>
    <row r="299" spans="1:16" ht="18.75" x14ac:dyDescent="0.2">
      <c r="A299" s="192" t="s">
        <v>85</v>
      </c>
      <c r="B299" s="193"/>
      <c r="C299" s="193"/>
      <c r="D299" s="193"/>
      <c r="E299" s="193"/>
      <c r="F299" s="193"/>
      <c r="G299" s="193"/>
      <c r="H299" s="193"/>
      <c r="I299" s="193"/>
      <c r="J299" s="193"/>
      <c r="K299" s="194"/>
    </row>
    <row r="300" spans="1:16" ht="38.25" x14ac:dyDescent="0.2">
      <c r="A300" s="195" t="s">
        <v>23</v>
      </c>
      <c r="B300" s="55" t="s">
        <v>5</v>
      </c>
      <c r="C300" s="55" t="s">
        <v>6</v>
      </c>
      <c r="D300" s="1" t="s">
        <v>7</v>
      </c>
      <c r="E300" s="1" t="s">
        <v>8</v>
      </c>
      <c r="F300" s="1" t="s">
        <v>50</v>
      </c>
      <c r="G300" s="1" t="s">
        <v>10</v>
      </c>
      <c r="H300" s="1" t="s">
        <v>11</v>
      </c>
      <c r="I300" s="197" t="s">
        <v>12</v>
      </c>
      <c r="J300" s="198"/>
      <c r="K300" s="54" t="s">
        <v>13</v>
      </c>
      <c r="M300" s="199" t="s">
        <v>92</v>
      </c>
      <c r="N300" s="200"/>
      <c r="O300" s="201"/>
      <c r="P300" s="202"/>
    </row>
    <row r="301" spans="1:16" x14ac:dyDescent="0.2">
      <c r="A301" s="196"/>
      <c r="B301" s="203" t="s">
        <v>14</v>
      </c>
      <c r="C301" s="203" t="s">
        <v>24</v>
      </c>
      <c r="D301" s="2" t="s">
        <v>16</v>
      </c>
      <c r="E301" s="203" t="s">
        <v>16</v>
      </c>
      <c r="F301" s="203" t="s">
        <v>16</v>
      </c>
      <c r="G301" s="203" t="s">
        <v>16</v>
      </c>
      <c r="H301" s="203" t="s">
        <v>16</v>
      </c>
      <c r="I301" s="205" t="s">
        <v>16</v>
      </c>
      <c r="J301" s="206"/>
      <c r="K301" s="209" t="s">
        <v>16</v>
      </c>
      <c r="M301" s="211" t="s">
        <v>76</v>
      </c>
      <c r="N301" s="213" t="s">
        <v>77</v>
      </c>
      <c r="O301" s="215" t="s">
        <v>78</v>
      </c>
      <c r="P301" s="217" t="s">
        <v>79</v>
      </c>
    </row>
    <row r="302" spans="1:16" ht="13.5" thickBot="1" x14ac:dyDescent="0.25">
      <c r="A302" s="196"/>
      <c r="B302" s="204"/>
      <c r="C302" s="204"/>
      <c r="D302" s="110" t="s">
        <v>25</v>
      </c>
      <c r="E302" s="204"/>
      <c r="F302" s="204"/>
      <c r="G302" s="204"/>
      <c r="H302" s="204"/>
      <c r="I302" s="207"/>
      <c r="J302" s="208"/>
      <c r="K302" s="210"/>
      <c r="M302" s="212"/>
      <c r="N302" s="214"/>
      <c r="O302" s="216"/>
      <c r="P302" s="218"/>
    </row>
    <row r="303" spans="1:16" ht="38.25" x14ac:dyDescent="0.2">
      <c r="A303" s="129" t="s">
        <v>71</v>
      </c>
      <c r="B303" s="113">
        <v>7</v>
      </c>
      <c r="C303" s="113">
        <v>439.8</v>
      </c>
      <c r="D303" s="114">
        <v>75024.7</v>
      </c>
      <c r="E303" s="114">
        <v>17873.66</v>
      </c>
      <c r="F303" s="160">
        <v>134.44</v>
      </c>
      <c r="G303" s="160">
        <v>20.86</v>
      </c>
      <c r="H303" s="160">
        <v>763.29</v>
      </c>
      <c r="I303" s="253">
        <f>F303+G303+H303</f>
        <v>918.58999999999992</v>
      </c>
      <c r="J303" s="254"/>
      <c r="K303" s="152">
        <v>10648.82</v>
      </c>
      <c r="M303" s="142"/>
      <c r="N303" s="143"/>
      <c r="O303" s="144"/>
      <c r="P303" s="145"/>
    </row>
    <row r="304" spans="1:16" x14ac:dyDescent="0.2">
      <c r="A304" s="44" t="s">
        <v>36</v>
      </c>
      <c r="B304" s="35" t="s">
        <v>84</v>
      </c>
      <c r="C304" s="4"/>
      <c r="D304" s="114"/>
      <c r="E304" s="114"/>
      <c r="F304" s="158"/>
      <c r="G304" s="158"/>
      <c r="H304" s="158"/>
      <c r="I304" s="188">
        <f>F304+G304+H304</f>
        <v>0</v>
      </c>
      <c r="J304" s="189"/>
      <c r="K304" s="152"/>
      <c r="M304" s="151"/>
      <c r="N304" s="146"/>
      <c r="O304" s="154"/>
      <c r="P304" s="147"/>
    </row>
    <row r="305" spans="1:16" x14ac:dyDescent="0.2">
      <c r="A305" s="103"/>
      <c r="B305" s="104"/>
      <c r="C305" s="104"/>
      <c r="D305" s="104"/>
      <c r="E305" s="104"/>
      <c r="F305" s="104"/>
      <c r="G305" s="104"/>
      <c r="H305" s="104"/>
      <c r="I305" s="188"/>
      <c r="J305" s="189"/>
      <c r="K305" s="105"/>
      <c r="M305" s="148"/>
      <c r="N305" s="149"/>
      <c r="O305" s="149"/>
      <c r="P305" s="150"/>
    </row>
    <row r="306" spans="1:16" x14ac:dyDescent="0.2">
      <c r="A306" s="106" t="s">
        <v>30</v>
      </c>
      <c r="B306" s="107">
        <f t="shared" ref="B306:H306" si="21">SUM(B303:B305)</f>
        <v>7</v>
      </c>
      <c r="C306" s="108">
        <f t="shared" si="21"/>
        <v>439.8</v>
      </c>
      <c r="D306" s="108">
        <f t="shared" si="21"/>
        <v>75024.7</v>
      </c>
      <c r="E306" s="108">
        <f t="shared" si="21"/>
        <v>17873.66</v>
      </c>
      <c r="F306" s="159">
        <f t="shared" si="21"/>
        <v>134.44</v>
      </c>
      <c r="G306" s="159">
        <f t="shared" si="21"/>
        <v>20.86</v>
      </c>
      <c r="H306" s="159">
        <f t="shared" si="21"/>
        <v>763.29</v>
      </c>
      <c r="I306" s="190">
        <f>SUM(I303:J305)</f>
        <v>918.58999999999992</v>
      </c>
      <c r="J306" s="191"/>
      <c r="K306" s="109">
        <f>SUM(K303:K305)</f>
        <v>10648.82</v>
      </c>
    </row>
    <row r="307" spans="1:16" ht="13.5" thickTop="1" x14ac:dyDescent="0.2"/>
    <row r="312" spans="1:16" ht="13.5" thickBot="1" x14ac:dyDescent="0.25"/>
    <row r="313" spans="1:16" ht="19.5" thickBot="1" x14ac:dyDescent="0.25">
      <c r="A313" s="192" t="s">
        <v>91</v>
      </c>
      <c r="B313" s="193"/>
      <c r="C313" s="193"/>
      <c r="D313" s="193"/>
      <c r="E313" s="193"/>
      <c r="F313" s="193"/>
      <c r="G313" s="193"/>
      <c r="H313" s="193"/>
      <c r="I313" s="193"/>
      <c r="J313" s="193"/>
      <c r="K313" s="194"/>
    </row>
    <row r="314" spans="1:16" ht="38.25" x14ac:dyDescent="0.2">
      <c r="A314" s="195" t="s">
        <v>23</v>
      </c>
      <c r="B314" s="55" t="s">
        <v>5</v>
      </c>
      <c r="C314" s="55" t="s">
        <v>6</v>
      </c>
      <c r="D314" s="1" t="s">
        <v>7</v>
      </c>
      <c r="E314" s="1" t="s">
        <v>8</v>
      </c>
      <c r="F314" s="1" t="s">
        <v>50</v>
      </c>
      <c r="G314" s="1" t="s">
        <v>10</v>
      </c>
      <c r="H314" s="1" t="s">
        <v>11</v>
      </c>
      <c r="I314" s="197" t="s">
        <v>12</v>
      </c>
      <c r="J314" s="198"/>
      <c r="K314" s="54" t="s">
        <v>13</v>
      </c>
      <c r="M314" s="199" t="s">
        <v>93</v>
      </c>
      <c r="N314" s="200"/>
      <c r="O314" s="201"/>
      <c r="P314" s="202"/>
    </row>
    <row r="315" spans="1:16" x14ac:dyDescent="0.2">
      <c r="A315" s="196"/>
      <c r="B315" s="203" t="s">
        <v>14</v>
      </c>
      <c r="C315" s="203" t="s">
        <v>24</v>
      </c>
      <c r="D315" s="2" t="s">
        <v>16</v>
      </c>
      <c r="E315" s="203" t="s">
        <v>16</v>
      </c>
      <c r="F315" s="203" t="s">
        <v>16</v>
      </c>
      <c r="G315" s="203" t="s">
        <v>16</v>
      </c>
      <c r="H315" s="203" t="s">
        <v>16</v>
      </c>
      <c r="I315" s="205" t="s">
        <v>16</v>
      </c>
      <c r="J315" s="206"/>
      <c r="K315" s="209" t="s">
        <v>16</v>
      </c>
      <c r="M315" s="211" t="s">
        <v>76</v>
      </c>
      <c r="N315" s="213" t="s">
        <v>77</v>
      </c>
      <c r="O315" s="215" t="s">
        <v>78</v>
      </c>
      <c r="P315" s="217" t="s">
        <v>79</v>
      </c>
    </row>
    <row r="316" spans="1:16" ht="13.5" thickBot="1" x14ac:dyDescent="0.25">
      <c r="A316" s="196"/>
      <c r="B316" s="204"/>
      <c r="C316" s="204"/>
      <c r="D316" s="110" t="s">
        <v>25</v>
      </c>
      <c r="E316" s="204"/>
      <c r="F316" s="204"/>
      <c r="G316" s="204"/>
      <c r="H316" s="204"/>
      <c r="I316" s="207"/>
      <c r="J316" s="208"/>
      <c r="K316" s="210"/>
      <c r="M316" s="212"/>
      <c r="N316" s="214"/>
      <c r="O316" s="216"/>
      <c r="P316" s="218"/>
    </row>
    <row r="317" spans="1:16" ht="38.25" x14ac:dyDescent="0.2">
      <c r="A317" s="129" t="s">
        <v>71</v>
      </c>
      <c r="B317" s="164">
        <v>7</v>
      </c>
      <c r="C317" s="165">
        <v>427.83</v>
      </c>
      <c r="D317" s="114">
        <v>37602.080000000002</v>
      </c>
      <c r="E317" s="114">
        <v>44794</v>
      </c>
      <c r="F317" s="166">
        <v>168.11</v>
      </c>
      <c r="G317" s="166">
        <v>81.55</v>
      </c>
      <c r="H317" s="166">
        <v>746.29</v>
      </c>
      <c r="I317" s="186">
        <v>995.95</v>
      </c>
      <c r="J317" s="187"/>
      <c r="K317" s="167">
        <v>10362.36</v>
      </c>
      <c r="M317" s="142"/>
      <c r="N317" s="143"/>
      <c r="O317" s="144"/>
      <c r="P317" s="145"/>
    </row>
    <row r="318" spans="1:16" x14ac:dyDescent="0.2">
      <c r="A318" s="44" t="s">
        <v>36</v>
      </c>
      <c r="B318" s="35" t="s">
        <v>84</v>
      </c>
      <c r="C318" s="4"/>
      <c r="D318" s="114"/>
      <c r="E318" s="114"/>
      <c r="F318" s="158"/>
      <c r="G318" s="158"/>
      <c r="H318" s="158"/>
      <c r="I318" s="188">
        <f>F318+G318+H318</f>
        <v>0</v>
      </c>
      <c r="J318" s="189"/>
      <c r="K318" s="152"/>
      <c r="M318" s="151"/>
      <c r="N318" s="146"/>
      <c r="O318" s="154"/>
      <c r="P318" s="147"/>
    </row>
    <row r="319" spans="1:16" ht="13.5" thickBot="1" x14ac:dyDescent="0.25">
      <c r="A319" s="103"/>
      <c r="B319" s="104"/>
      <c r="C319" s="104"/>
      <c r="D319" s="104"/>
      <c r="E319" s="104"/>
      <c r="F319" s="104"/>
      <c r="G319" s="104"/>
      <c r="H319" s="104"/>
      <c r="I319" s="188"/>
      <c r="J319" s="189"/>
      <c r="K319" s="105"/>
      <c r="M319" s="148"/>
      <c r="N319" s="149"/>
      <c r="O319" s="149"/>
      <c r="P319" s="150"/>
    </row>
    <row r="320" spans="1:16" ht="14.25" thickTop="1" thickBot="1" x14ac:dyDescent="0.25">
      <c r="A320" s="106" t="s">
        <v>30</v>
      </c>
      <c r="B320" s="107">
        <f t="shared" ref="B320:H320" si="22">SUM(B317:B319)</f>
        <v>7</v>
      </c>
      <c r="C320" s="108">
        <f t="shared" si="22"/>
        <v>427.83</v>
      </c>
      <c r="D320" s="108">
        <f t="shared" si="22"/>
        <v>37602.080000000002</v>
      </c>
      <c r="E320" s="108">
        <f t="shared" si="22"/>
        <v>44794</v>
      </c>
      <c r="F320" s="159">
        <f t="shared" si="22"/>
        <v>168.11</v>
      </c>
      <c r="G320" s="159">
        <f t="shared" si="22"/>
        <v>81.55</v>
      </c>
      <c r="H320" s="159">
        <f t="shared" si="22"/>
        <v>746.29</v>
      </c>
      <c r="I320" s="190">
        <f>SUM(I317:J319)</f>
        <v>995.95</v>
      </c>
      <c r="J320" s="191"/>
      <c r="K320" s="109">
        <f>SUM(K317:K319)</f>
        <v>10362.36</v>
      </c>
    </row>
    <row r="321" spans="1:16" ht="13.5" thickTop="1" x14ac:dyDescent="0.2"/>
    <row r="325" spans="1:16" ht="13.5" thickBot="1" x14ac:dyDescent="0.25"/>
    <row r="326" spans="1:16" ht="19.5" thickBot="1" x14ac:dyDescent="0.25">
      <c r="A326" s="192" t="s">
        <v>94</v>
      </c>
      <c r="B326" s="193"/>
      <c r="C326" s="193"/>
      <c r="D326" s="193"/>
      <c r="E326" s="193"/>
      <c r="F326" s="193"/>
      <c r="G326" s="193"/>
      <c r="H326" s="193"/>
      <c r="I326" s="193"/>
      <c r="J326" s="193"/>
      <c r="K326" s="194"/>
    </row>
    <row r="327" spans="1:16" ht="38.25" x14ac:dyDescent="0.2">
      <c r="A327" s="195" t="s">
        <v>23</v>
      </c>
      <c r="B327" s="55" t="s">
        <v>5</v>
      </c>
      <c r="C327" s="55" t="s">
        <v>6</v>
      </c>
      <c r="D327" s="1" t="s">
        <v>7</v>
      </c>
      <c r="E327" s="1" t="s">
        <v>8</v>
      </c>
      <c r="F327" s="1" t="s">
        <v>50</v>
      </c>
      <c r="G327" s="1" t="s">
        <v>10</v>
      </c>
      <c r="H327" s="1" t="s">
        <v>11</v>
      </c>
      <c r="I327" s="197" t="s">
        <v>12</v>
      </c>
      <c r="J327" s="198"/>
      <c r="K327" s="54" t="s">
        <v>13</v>
      </c>
      <c r="M327" s="199" t="s">
        <v>95</v>
      </c>
      <c r="N327" s="200"/>
      <c r="O327" s="201"/>
      <c r="P327" s="202"/>
    </row>
    <row r="328" spans="1:16" x14ac:dyDescent="0.2">
      <c r="A328" s="196"/>
      <c r="B328" s="203" t="s">
        <v>14</v>
      </c>
      <c r="C328" s="203" t="s">
        <v>24</v>
      </c>
      <c r="D328" s="2" t="s">
        <v>16</v>
      </c>
      <c r="E328" s="203" t="s">
        <v>16</v>
      </c>
      <c r="F328" s="203" t="s">
        <v>16</v>
      </c>
      <c r="G328" s="203" t="s">
        <v>16</v>
      </c>
      <c r="H328" s="203" t="s">
        <v>16</v>
      </c>
      <c r="I328" s="205" t="s">
        <v>16</v>
      </c>
      <c r="J328" s="206"/>
      <c r="K328" s="209" t="s">
        <v>16</v>
      </c>
      <c r="M328" s="211" t="s">
        <v>76</v>
      </c>
      <c r="N328" s="213" t="s">
        <v>77</v>
      </c>
      <c r="O328" s="215" t="s">
        <v>78</v>
      </c>
      <c r="P328" s="217" t="s">
        <v>79</v>
      </c>
    </row>
    <row r="329" spans="1:16" ht="13.5" thickBot="1" x14ac:dyDescent="0.25">
      <c r="A329" s="196"/>
      <c r="B329" s="204"/>
      <c r="C329" s="204"/>
      <c r="D329" s="110" t="s">
        <v>25</v>
      </c>
      <c r="E329" s="204"/>
      <c r="F329" s="204"/>
      <c r="G329" s="204"/>
      <c r="H329" s="204"/>
      <c r="I329" s="207"/>
      <c r="J329" s="208"/>
      <c r="K329" s="210"/>
      <c r="M329" s="212"/>
      <c r="N329" s="214"/>
      <c r="O329" s="216"/>
      <c r="P329" s="218"/>
    </row>
    <row r="330" spans="1:16" ht="38.25" x14ac:dyDescent="0.2">
      <c r="A330" s="129" t="s">
        <v>71</v>
      </c>
      <c r="B330" s="164">
        <v>7</v>
      </c>
      <c r="C330" s="165">
        <v>397.14</v>
      </c>
      <c r="D330" s="114">
        <v>46721</v>
      </c>
      <c r="E330" s="114">
        <v>28161</v>
      </c>
      <c r="F330" s="166">
        <v>92.64</v>
      </c>
      <c r="G330" s="166">
        <v>10.119999999999999</v>
      </c>
      <c r="H330" s="166">
        <v>929.72</v>
      </c>
      <c r="I330" s="186">
        <v>1032.48</v>
      </c>
      <c r="J330" s="187"/>
      <c r="K330" s="167">
        <v>12100.91</v>
      </c>
      <c r="M330" s="142"/>
      <c r="N330" s="143"/>
      <c r="O330" s="144"/>
      <c r="P330" s="145"/>
    </row>
    <row r="331" spans="1:16" x14ac:dyDescent="0.2">
      <c r="A331" s="44" t="s">
        <v>36</v>
      </c>
      <c r="B331" s="35" t="s">
        <v>84</v>
      </c>
      <c r="C331" s="4"/>
      <c r="D331" s="114"/>
      <c r="E331" s="114"/>
      <c r="F331" s="158"/>
      <c r="G331" s="158"/>
      <c r="H331" s="158"/>
      <c r="I331" s="188">
        <f>F331+G331+H331</f>
        <v>0</v>
      </c>
      <c r="J331" s="189"/>
      <c r="K331" s="152"/>
      <c r="M331" s="151"/>
      <c r="N331" s="146"/>
      <c r="O331" s="154"/>
      <c r="P331" s="147"/>
    </row>
    <row r="332" spans="1:16" ht="13.5" thickBot="1" x14ac:dyDescent="0.25">
      <c r="A332" s="103"/>
      <c r="B332" s="104"/>
      <c r="C332" s="104"/>
      <c r="D332" s="104"/>
      <c r="E332" s="104"/>
      <c r="F332" s="104"/>
      <c r="G332" s="104"/>
      <c r="H332" s="104"/>
      <c r="I332" s="188"/>
      <c r="J332" s="189"/>
      <c r="K332" s="105"/>
      <c r="M332" s="148"/>
      <c r="N332" s="149"/>
      <c r="O332" s="149"/>
      <c r="P332" s="150"/>
    </row>
    <row r="333" spans="1:16" ht="14.25" thickTop="1" thickBot="1" x14ac:dyDescent="0.25">
      <c r="A333" s="106" t="s">
        <v>30</v>
      </c>
      <c r="B333" s="107">
        <f t="shared" ref="B333:H333" si="23">SUM(B330:B332)</f>
        <v>7</v>
      </c>
      <c r="C333" s="108">
        <f t="shared" si="23"/>
        <v>397.14</v>
      </c>
      <c r="D333" s="108">
        <f t="shared" si="23"/>
        <v>46721</v>
      </c>
      <c r="E333" s="108">
        <f t="shared" si="23"/>
        <v>28161</v>
      </c>
      <c r="F333" s="159">
        <f t="shared" si="23"/>
        <v>92.64</v>
      </c>
      <c r="G333" s="159">
        <f t="shared" si="23"/>
        <v>10.119999999999999</v>
      </c>
      <c r="H333" s="159">
        <f t="shared" si="23"/>
        <v>929.72</v>
      </c>
      <c r="I333" s="190">
        <f>SUM(I330:J332)</f>
        <v>1032.48</v>
      </c>
      <c r="J333" s="191"/>
      <c r="K333" s="109">
        <f>SUM(K330:K332)</f>
        <v>12100.91</v>
      </c>
    </row>
    <row r="334" spans="1:16" ht="13.5" thickTop="1" x14ac:dyDescent="0.2"/>
  </sheetData>
  <mergeCells count="432">
    <mergeCell ref="I330:J330"/>
    <mergeCell ref="I331:J331"/>
    <mergeCell ref="I332:J332"/>
    <mergeCell ref="I333:J333"/>
    <mergeCell ref="A326:K326"/>
    <mergeCell ref="A327:A329"/>
    <mergeCell ref="I327:J327"/>
    <mergeCell ref="M327:P327"/>
    <mergeCell ref="B328:B329"/>
    <mergeCell ref="C328:C329"/>
    <mergeCell ref="E328:E329"/>
    <mergeCell ref="F328:F329"/>
    <mergeCell ref="G328:G329"/>
    <mergeCell ref="H328:H329"/>
    <mergeCell ref="I328:J329"/>
    <mergeCell ref="K328:K329"/>
    <mergeCell ref="M328:M329"/>
    <mergeCell ref="N328:N329"/>
    <mergeCell ref="O328:O329"/>
    <mergeCell ref="P328:P329"/>
    <mergeCell ref="I303:J303"/>
    <mergeCell ref="I304:J304"/>
    <mergeCell ref="I305:J305"/>
    <mergeCell ref="I306:J306"/>
    <mergeCell ref="A299:K299"/>
    <mergeCell ref="A300:A302"/>
    <mergeCell ref="I300:J300"/>
    <mergeCell ref="M300:P300"/>
    <mergeCell ref="B301:B302"/>
    <mergeCell ref="C301:C302"/>
    <mergeCell ref="E301:E302"/>
    <mergeCell ref="F301:F302"/>
    <mergeCell ref="G301:G302"/>
    <mergeCell ref="H301:H302"/>
    <mergeCell ref="I301:J302"/>
    <mergeCell ref="K301:K302"/>
    <mergeCell ref="M301:M302"/>
    <mergeCell ref="N301:N302"/>
    <mergeCell ref="O301:O302"/>
    <mergeCell ref="P301:P302"/>
    <mergeCell ref="I293:J293"/>
    <mergeCell ref="I288:J289"/>
    <mergeCell ref="K288:K289"/>
    <mergeCell ref="M288:M289"/>
    <mergeCell ref="N288:N289"/>
    <mergeCell ref="O288:O289"/>
    <mergeCell ref="I290:J290"/>
    <mergeCell ref="I291:J291"/>
    <mergeCell ref="I292:J292"/>
    <mergeCell ref="H288:H289"/>
    <mergeCell ref="M274:P274"/>
    <mergeCell ref="M275:M276"/>
    <mergeCell ref="N275:N276"/>
    <mergeCell ref="O275:O276"/>
    <mergeCell ref="P275:P276"/>
    <mergeCell ref="K275:K276"/>
    <mergeCell ref="I277:J277"/>
    <mergeCell ref="I278:J278"/>
    <mergeCell ref="I279:J279"/>
    <mergeCell ref="P288:P289"/>
    <mergeCell ref="A286:K286"/>
    <mergeCell ref="A287:A289"/>
    <mergeCell ref="I287:J287"/>
    <mergeCell ref="M287:P287"/>
    <mergeCell ref="B288:B289"/>
    <mergeCell ref="C288:C289"/>
    <mergeCell ref="E288:E289"/>
    <mergeCell ref="F288:F289"/>
    <mergeCell ref="G288:G289"/>
    <mergeCell ref="I275:J276"/>
    <mergeCell ref="K262:K263"/>
    <mergeCell ref="I264:J264"/>
    <mergeCell ref="I265:J265"/>
    <mergeCell ref="I266:J266"/>
    <mergeCell ref="I267:J267"/>
    <mergeCell ref="I280:J280"/>
    <mergeCell ref="A273:K273"/>
    <mergeCell ref="A274:A276"/>
    <mergeCell ref="I274:J274"/>
    <mergeCell ref="B275:B276"/>
    <mergeCell ref="C275:C276"/>
    <mergeCell ref="E275:E276"/>
    <mergeCell ref="F275:F276"/>
    <mergeCell ref="G275:G276"/>
    <mergeCell ref="H275:H276"/>
    <mergeCell ref="A261:A263"/>
    <mergeCell ref="I261:J261"/>
    <mergeCell ref="K205:K206"/>
    <mergeCell ref="I207:J207"/>
    <mergeCell ref="I208:J208"/>
    <mergeCell ref="I209:J209"/>
    <mergeCell ref="I210:J210"/>
    <mergeCell ref="I211:J211"/>
    <mergeCell ref="I212:J212"/>
    <mergeCell ref="I213:J213"/>
    <mergeCell ref="B262:B263"/>
    <mergeCell ref="C262:C263"/>
    <mergeCell ref="E262:E263"/>
    <mergeCell ref="F262:F263"/>
    <mergeCell ref="G262:G263"/>
    <mergeCell ref="H262:H263"/>
    <mergeCell ref="I262:J263"/>
    <mergeCell ref="I227:J227"/>
    <mergeCell ref="I228:J228"/>
    <mergeCell ref="I229:J229"/>
    <mergeCell ref="I237:J238"/>
    <mergeCell ref="I223:J223"/>
    <mergeCell ref="I224:J224"/>
    <mergeCell ref="I225:J225"/>
    <mergeCell ref="I226:J226"/>
    <mergeCell ref="I241:J241"/>
    <mergeCell ref="A204:A206"/>
    <mergeCell ref="I204:J204"/>
    <mergeCell ref="B205:B206"/>
    <mergeCell ref="C205:C206"/>
    <mergeCell ref="E205:E206"/>
    <mergeCell ref="F205:F206"/>
    <mergeCell ref="G205:G206"/>
    <mergeCell ref="H205:H206"/>
    <mergeCell ref="I205:J206"/>
    <mergeCell ref="I191:J191"/>
    <mergeCell ref="I192:J192"/>
    <mergeCell ref="I193:J193"/>
    <mergeCell ref="I194:J194"/>
    <mergeCell ref="I195:J195"/>
    <mergeCell ref="I196:J196"/>
    <mergeCell ref="I197:J197"/>
    <mergeCell ref="A202:K202"/>
    <mergeCell ref="A203:K203"/>
    <mergeCell ref="A187:K187"/>
    <mergeCell ref="A188:A190"/>
    <mergeCell ref="I188:J188"/>
    <mergeCell ref="B189:B190"/>
    <mergeCell ref="C189:C190"/>
    <mergeCell ref="E189:E190"/>
    <mergeCell ref="F189:F190"/>
    <mergeCell ref="G189:G190"/>
    <mergeCell ref="H189:H190"/>
    <mergeCell ref="I189:J190"/>
    <mergeCell ref="K189:K190"/>
    <mergeCell ref="I3:J3"/>
    <mergeCell ref="B4:B5"/>
    <mergeCell ref="C4:C5"/>
    <mergeCell ref="E4:E5"/>
    <mergeCell ref="I7:J7"/>
    <mergeCell ref="I8:J8"/>
    <mergeCell ref="I9:J9"/>
    <mergeCell ref="I10:J10"/>
    <mergeCell ref="A186:K186"/>
    <mergeCell ref="I55:J55"/>
    <mergeCell ref="I54:J54"/>
    <mergeCell ref="K47:K48"/>
    <mergeCell ref="I49:J49"/>
    <mergeCell ref="I50:J50"/>
    <mergeCell ref="I51:J51"/>
    <mergeCell ref="I52:J52"/>
    <mergeCell ref="I53:J53"/>
    <mergeCell ref="A45:K45"/>
    <mergeCell ref="E47:E48"/>
    <mergeCell ref="F47:F48"/>
    <mergeCell ref="H47:H48"/>
    <mergeCell ref="I47:J48"/>
    <mergeCell ref="A46:A48"/>
    <mergeCell ref="I46:J46"/>
    <mergeCell ref="A1:K1"/>
    <mergeCell ref="A16:K16"/>
    <mergeCell ref="A30:K30"/>
    <mergeCell ref="A44:K44"/>
    <mergeCell ref="I40:J40"/>
    <mergeCell ref="I41:J41"/>
    <mergeCell ref="H33:H34"/>
    <mergeCell ref="I33:J34"/>
    <mergeCell ref="K33:K34"/>
    <mergeCell ref="I35:J35"/>
    <mergeCell ref="K4:K5"/>
    <mergeCell ref="I6:J6"/>
    <mergeCell ref="I11:J11"/>
    <mergeCell ref="I12:J12"/>
    <mergeCell ref="A2:K2"/>
    <mergeCell ref="A3:A5"/>
    <mergeCell ref="I24:J24"/>
    <mergeCell ref="I25:J25"/>
    <mergeCell ref="I26:J26"/>
    <mergeCell ref="I27:J27"/>
    <mergeCell ref="C33:C34"/>
    <mergeCell ref="I4:J5"/>
    <mergeCell ref="A18:A20"/>
    <mergeCell ref="I18:J18"/>
    <mergeCell ref="A17:K17"/>
    <mergeCell ref="G19:G20"/>
    <mergeCell ref="I68:J68"/>
    <mergeCell ref="I66:J66"/>
    <mergeCell ref="I67:J67"/>
    <mergeCell ref="I69:J69"/>
    <mergeCell ref="B47:B48"/>
    <mergeCell ref="C47:C48"/>
    <mergeCell ref="F4:F5"/>
    <mergeCell ref="G4:G5"/>
    <mergeCell ref="H4:H5"/>
    <mergeCell ref="E33:E34"/>
    <mergeCell ref="F33:F34"/>
    <mergeCell ref="G33:G34"/>
    <mergeCell ref="G47:G48"/>
    <mergeCell ref="B19:B20"/>
    <mergeCell ref="C19:C20"/>
    <mergeCell ref="E19:E20"/>
    <mergeCell ref="F19:F20"/>
    <mergeCell ref="A74:K74"/>
    <mergeCell ref="H19:H20"/>
    <mergeCell ref="I19:J20"/>
    <mergeCell ref="A59:K59"/>
    <mergeCell ref="A60:K60"/>
    <mergeCell ref="A61:A63"/>
    <mergeCell ref="I61:J61"/>
    <mergeCell ref="B62:B63"/>
    <mergeCell ref="C62:C63"/>
    <mergeCell ref="E62:E63"/>
    <mergeCell ref="F62:F63"/>
    <mergeCell ref="K19:K20"/>
    <mergeCell ref="I36:J36"/>
    <mergeCell ref="I37:J37"/>
    <mergeCell ref="I38:J38"/>
    <mergeCell ref="I39:J39"/>
    <mergeCell ref="A31:K31"/>
    <mergeCell ref="A32:A34"/>
    <mergeCell ref="I32:J32"/>
    <mergeCell ref="B33:B34"/>
    <mergeCell ref="I21:J21"/>
    <mergeCell ref="I22:J22"/>
    <mergeCell ref="I23:J23"/>
    <mergeCell ref="I179:J179"/>
    <mergeCell ref="I175:J175"/>
    <mergeCell ref="I176:J176"/>
    <mergeCell ref="I177:J177"/>
    <mergeCell ref="I178:J178"/>
    <mergeCell ref="G62:G63"/>
    <mergeCell ref="H62:H63"/>
    <mergeCell ref="I62:J63"/>
    <mergeCell ref="A121:K121"/>
    <mergeCell ref="A122:K122"/>
    <mergeCell ref="A123:A125"/>
    <mergeCell ref="K62:K63"/>
    <mergeCell ref="I64:J64"/>
    <mergeCell ref="I65:J65"/>
    <mergeCell ref="I123:J123"/>
    <mergeCell ref="B124:B125"/>
    <mergeCell ref="C124:C125"/>
    <mergeCell ref="E124:E125"/>
    <mergeCell ref="F124:F125"/>
    <mergeCell ref="G124:G125"/>
    <mergeCell ref="H124:H125"/>
    <mergeCell ref="I124:J125"/>
    <mergeCell ref="K124:K125"/>
    <mergeCell ref="I70:J70"/>
    <mergeCell ref="F173:F174"/>
    <mergeCell ref="G173:G174"/>
    <mergeCell ref="H173:H174"/>
    <mergeCell ref="I130:J130"/>
    <mergeCell ref="I131:J131"/>
    <mergeCell ref="I132:J132"/>
    <mergeCell ref="I126:J126"/>
    <mergeCell ref="I127:J127"/>
    <mergeCell ref="I128:J128"/>
    <mergeCell ref="I129:J129"/>
    <mergeCell ref="I146:J146"/>
    <mergeCell ref="I147:J147"/>
    <mergeCell ref="I159:J159"/>
    <mergeCell ref="I164:J164"/>
    <mergeCell ref="I162:J162"/>
    <mergeCell ref="I163:J163"/>
    <mergeCell ref="I160:J160"/>
    <mergeCell ref="I161:J161"/>
    <mergeCell ref="A154:K154"/>
    <mergeCell ref="A156:A158"/>
    <mergeCell ref="I156:J156"/>
    <mergeCell ref="B157:B158"/>
    <mergeCell ref="C157:C158"/>
    <mergeCell ref="E157:E158"/>
    <mergeCell ref="A75:K75"/>
    <mergeCell ref="A76:A78"/>
    <mergeCell ref="I76:J76"/>
    <mergeCell ref="B77:B78"/>
    <mergeCell ref="C77:C78"/>
    <mergeCell ref="E77:E78"/>
    <mergeCell ref="F77:F78"/>
    <mergeCell ref="G77:G78"/>
    <mergeCell ref="H77:H78"/>
    <mergeCell ref="I77:J78"/>
    <mergeCell ref="K77:K78"/>
    <mergeCell ref="A106:K106"/>
    <mergeCell ref="A107:K107"/>
    <mergeCell ref="A108:A110"/>
    <mergeCell ref="I108:J108"/>
    <mergeCell ref="B109:B110"/>
    <mergeCell ref="C109:C110"/>
    <mergeCell ref="E109:E110"/>
    <mergeCell ref="F109:F110"/>
    <mergeCell ref="G109:G110"/>
    <mergeCell ref="H109:H110"/>
    <mergeCell ref="I100:J100"/>
    <mergeCell ref="I101:J101"/>
    <mergeCell ref="A91:K91"/>
    <mergeCell ref="A92:K92"/>
    <mergeCell ref="A93:A95"/>
    <mergeCell ref="I93:J93"/>
    <mergeCell ref="B94:B95"/>
    <mergeCell ref="C94:C95"/>
    <mergeCell ref="E94:E95"/>
    <mergeCell ref="F94:F95"/>
    <mergeCell ref="G94:G95"/>
    <mergeCell ref="H94:H95"/>
    <mergeCell ref="I98:J98"/>
    <mergeCell ref="K94:K95"/>
    <mergeCell ref="I79:J79"/>
    <mergeCell ref="I80:J80"/>
    <mergeCell ref="I85:J85"/>
    <mergeCell ref="I81:J81"/>
    <mergeCell ref="I82:J82"/>
    <mergeCell ref="I83:J83"/>
    <mergeCell ref="I84:J84"/>
    <mergeCell ref="I99:J99"/>
    <mergeCell ref="I94:J95"/>
    <mergeCell ref="I96:J96"/>
    <mergeCell ref="I97:J97"/>
    <mergeCell ref="A136:K136"/>
    <mergeCell ref="A137:K137"/>
    <mergeCell ref="I115:J115"/>
    <mergeCell ref="I116:J116"/>
    <mergeCell ref="K139:K140"/>
    <mergeCell ref="I141:J141"/>
    <mergeCell ref="I142:J142"/>
    <mergeCell ref="I143:J143"/>
    <mergeCell ref="I144:J144"/>
    <mergeCell ref="I102:J102"/>
    <mergeCell ref="F157:F158"/>
    <mergeCell ref="A155:K155"/>
    <mergeCell ref="G157:G158"/>
    <mergeCell ref="H157:H158"/>
    <mergeCell ref="I157:J158"/>
    <mergeCell ref="K157:K158"/>
    <mergeCell ref="A138:A140"/>
    <mergeCell ref="I138:J138"/>
    <mergeCell ref="B139:B140"/>
    <mergeCell ref="C139:C140"/>
    <mergeCell ref="E139:E140"/>
    <mergeCell ref="F139:F140"/>
    <mergeCell ref="G139:G140"/>
    <mergeCell ref="H139:H140"/>
    <mergeCell ref="I145:J145"/>
    <mergeCell ref="I139:J140"/>
    <mergeCell ref="I117:J117"/>
    <mergeCell ref="I109:J110"/>
    <mergeCell ref="K109:K110"/>
    <mergeCell ref="I111:J111"/>
    <mergeCell ref="I112:J112"/>
    <mergeCell ref="I113:J113"/>
    <mergeCell ref="I114:J114"/>
    <mergeCell ref="I165:J165"/>
    <mergeCell ref="A218:K218"/>
    <mergeCell ref="A219:K219"/>
    <mergeCell ref="A220:A222"/>
    <mergeCell ref="I220:J220"/>
    <mergeCell ref="B221:B222"/>
    <mergeCell ref="C221:C222"/>
    <mergeCell ref="E221:E222"/>
    <mergeCell ref="F221:F222"/>
    <mergeCell ref="G221:G222"/>
    <mergeCell ref="H221:H222"/>
    <mergeCell ref="I221:J222"/>
    <mergeCell ref="K221:K222"/>
    <mergeCell ref="K173:K174"/>
    <mergeCell ref="A170:K170"/>
    <mergeCell ref="A171:K171"/>
    <mergeCell ref="A172:A174"/>
    <mergeCell ref="I172:J172"/>
    <mergeCell ref="B173:B174"/>
    <mergeCell ref="C173:C174"/>
    <mergeCell ref="E173:E174"/>
    <mergeCell ref="I180:J180"/>
    <mergeCell ref="I173:J174"/>
    <mergeCell ref="I181:J181"/>
    <mergeCell ref="I242:J242"/>
    <mergeCell ref="I243:J243"/>
    <mergeCell ref="K237:K238"/>
    <mergeCell ref="I239:J239"/>
    <mergeCell ref="I240:J240"/>
    <mergeCell ref="A234:K234"/>
    <mergeCell ref="A235:K235"/>
    <mergeCell ref="A236:A238"/>
    <mergeCell ref="I236:J236"/>
    <mergeCell ref="B237:B238"/>
    <mergeCell ref="C237:C238"/>
    <mergeCell ref="E237:E238"/>
    <mergeCell ref="F237:F238"/>
    <mergeCell ref="G237:G238"/>
    <mergeCell ref="H237:H238"/>
    <mergeCell ref="K250:K251"/>
    <mergeCell ref="I252:J252"/>
    <mergeCell ref="I253:J253"/>
    <mergeCell ref="I254:J254"/>
    <mergeCell ref="I255:J255"/>
    <mergeCell ref="A260:K260"/>
    <mergeCell ref="A248:K248"/>
    <mergeCell ref="A249:A251"/>
    <mergeCell ref="I249:J249"/>
    <mergeCell ref="B250:B251"/>
    <mergeCell ref="C250:C251"/>
    <mergeCell ref="E250:E251"/>
    <mergeCell ref="F250:F251"/>
    <mergeCell ref="G250:G251"/>
    <mergeCell ref="H250:H251"/>
    <mergeCell ref="I250:J251"/>
    <mergeCell ref="I317:J317"/>
    <mergeCell ref="I318:J318"/>
    <mergeCell ref="I319:J319"/>
    <mergeCell ref="I320:J320"/>
    <mergeCell ref="A313:K313"/>
    <mergeCell ref="A314:A316"/>
    <mergeCell ref="I314:J314"/>
    <mergeCell ref="M314:P314"/>
    <mergeCell ref="B315:B316"/>
    <mergeCell ref="C315:C316"/>
    <mergeCell ref="E315:E316"/>
    <mergeCell ref="F315:F316"/>
    <mergeCell ref="G315:G316"/>
    <mergeCell ref="H315:H316"/>
    <mergeCell ref="I315:J316"/>
    <mergeCell ref="K315:K316"/>
    <mergeCell ref="M315:M316"/>
    <mergeCell ref="N315:N316"/>
    <mergeCell ref="O315:O316"/>
    <mergeCell ref="P315:P316"/>
  </mergeCells>
  <phoneticPr fontId="4" type="noConversion"/>
  <pageMargins left="0.9" right="0.32" top="1.68" bottom="0.57999999999999996" header="0.69" footer="0.23"/>
  <pageSetup paperSize="9" orientation="landscape" r:id="rId1"/>
  <headerFooter alignWithMargins="0">
    <oddHeader>&amp;C&amp;"Arial,Bold"&amp;16&amp;UWCC - Chlor-Alkali Industry
Mercury consumption and emissions in kg/year (absolute data)</oddHeader>
  </headerFooter>
  <rowBreaks count="1" manualBreakCount="1">
    <brk id="29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39"/>
  <sheetViews>
    <sheetView topLeftCell="A319" zoomScaleNormal="100" workbookViewId="0">
      <selection activeCell="F344" sqref="F344"/>
    </sheetView>
  </sheetViews>
  <sheetFormatPr defaultRowHeight="12.75" x14ac:dyDescent="0.2"/>
  <cols>
    <col min="1" max="1" width="30.5703125" customWidth="1"/>
    <col min="4" max="4" width="10.5703125" customWidth="1"/>
    <col min="5" max="5" width="11" customWidth="1"/>
    <col min="6" max="6" width="10.85546875" customWidth="1"/>
    <col min="7" max="7" width="11.42578125" customWidth="1"/>
    <col min="8" max="8" width="10.85546875" customWidth="1"/>
    <col min="10" max="10" width="4.42578125" customWidth="1"/>
    <col min="11" max="11" width="10.140625" customWidth="1"/>
  </cols>
  <sheetData>
    <row r="1" spans="1:11" ht="18.75" x14ac:dyDescent="0.2">
      <c r="A1" s="192" t="s">
        <v>22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">
      <c r="A2" s="236"/>
      <c r="B2" s="237"/>
      <c r="C2" s="237"/>
      <c r="D2" s="237"/>
      <c r="E2" s="237"/>
      <c r="F2" s="237"/>
      <c r="G2" s="237"/>
      <c r="H2" s="237"/>
      <c r="I2" s="237"/>
      <c r="J2" s="237"/>
      <c r="K2" s="238"/>
    </row>
    <row r="3" spans="1:11" ht="25.5" x14ac:dyDescent="0.2">
      <c r="A3" s="195" t="s">
        <v>23</v>
      </c>
      <c r="B3" s="55" t="s">
        <v>5</v>
      </c>
      <c r="C3" s="55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239" t="s">
        <v>12</v>
      </c>
      <c r="J3" s="239"/>
      <c r="K3" s="54" t="s">
        <v>13</v>
      </c>
    </row>
    <row r="4" spans="1:11" ht="13.5" customHeight="1" x14ac:dyDescent="0.2">
      <c r="A4" s="196"/>
      <c r="B4" s="240" t="s">
        <v>14</v>
      </c>
      <c r="C4" s="240" t="s">
        <v>24</v>
      </c>
      <c r="D4" s="2" t="s">
        <v>86</v>
      </c>
      <c r="E4" s="240" t="s">
        <v>86</v>
      </c>
      <c r="F4" s="240" t="s">
        <v>86</v>
      </c>
      <c r="G4" s="240" t="s">
        <v>86</v>
      </c>
      <c r="H4" s="240" t="s">
        <v>86</v>
      </c>
      <c r="I4" s="205" t="s">
        <v>86</v>
      </c>
      <c r="J4" s="206"/>
      <c r="K4" s="234" t="s">
        <v>86</v>
      </c>
    </row>
    <row r="5" spans="1:11" ht="13.5" thickBot="1" x14ac:dyDescent="0.25">
      <c r="A5" s="228"/>
      <c r="B5" s="241"/>
      <c r="C5" s="241"/>
      <c r="D5" s="48" t="s">
        <v>25</v>
      </c>
      <c r="E5" s="241"/>
      <c r="F5" s="241"/>
      <c r="G5" s="241"/>
      <c r="H5" s="241"/>
      <c r="I5" s="260"/>
      <c r="J5" s="261"/>
      <c r="K5" s="235"/>
    </row>
    <row r="6" spans="1:11" x14ac:dyDescent="0.2">
      <c r="A6" s="44" t="s">
        <v>26</v>
      </c>
      <c r="B6" s="14">
        <f>Absolute!B6</f>
        <v>53</v>
      </c>
      <c r="C6" s="28">
        <f>Absolute!C6</f>
        <v>6298</v>
      </c>
      <c r="D6" s="15">
        <f>Absolute!D6/$C6</f>
        <v>-27.621943474118769</v>
      </c>
      <c r="E6" s="15">
        <f>Absolute!E6/$C6</f>
        <v>23.51762464274373</v>
      </c>
      <c r="F6" s="15">
        <f>Absolute!F6/$C6</f>
        <v>9.7650047634169582E-2</v>
      </c>
      <c r="G6" s="15">
        <f>Absolute!G6/$C6</f>
        <v>0.11051127342013338</v>
      </c>
      <c r="H6" s="15">
        <f>Absolute!H6/$C6</f>
        <v>0.91076532232454743</v>
      </c>
      <c r="I6" s="267">
        <f>SUM(F6:H6)</f>
        <v>1.1189266433788503</v>
      </c>
      <c r="J6" s="267"/>
      <c r="K6" s="46">
        <f>Absolute!K6/$C6</f>
        <v>22.493013655128614</v>
      </c>
    </row>
    <row r="7" spans="1:11" ht="25.5" x14ac:dyDescent="0.2">
      <c r="A7" s="16" t="s">
        <v>87</v>
      </c>
      <c r="B7" s="3">
        <f>Absolute!B7</f>
        <v>10</v>
      </c>
      <c r="C7" s="4">
        <f>Absolute!C7</f>
        <v>1263.31</v>
      </c>
      <c r="D7" s="5">
        <f>Absolute!D7/$C7</f>
        <v>93.019923850836292</v>
      </c>
      <c r="E7" s="5">
        <f>Absolute!E7/$C7</f>
        <v>26.714741433219086</v>
      </c>
      <c r="F7" s="5">
        <f>Absolute!F7/$C7</f>
        <v>0.11446121696179085</v>
      </c>
      <c r="G7" s="5">
        <f>Absolute!G7/$C7</f>
        <v>3.9341096009688839E-2</v>
      </c>
      <c r="H7" s="5">
        <f>Absolute!H7/$C7</f>
        <v>3.5722823376685056</v>
      </c>
      <c r="I7" s="268">
        <f>SUM(F7:H7)</f>
        <v>3.7260846506399852</v>
      </c>
      <c r="J7" s="268"/>
      <c r="K7" s="17">
        <f>Absolute!K7/$C7</f>
        <v>2.4514964656339302</v>
      </c>
    </row>
    <row r="8" spans="1:11" x14ac:dyDescent="0.2">
      <c r="A8" s="16" t="s">
        <v>28</v>
      </c>
      <c r="B8" s="3">
        <f>Absolute!B8</f>
        <v>16</v>
      </c>
      <c r="C8" s="3">
        <f>Absolute!C8</f>
        <v>581</v>
      </c>
      <c r="D8" s="5">
        <f>Absolute!D8/$C8</f>
        <v>80.722891566265062</v>
      </c>
      <c r="E8" s="5">
        <f>Absolute!E8/$C8</f>
        <v>88.674698795180717</v>
      </c>
      <c r="F8" s="1" t="s">
        <v>17</v>
      </c>
      <c r="G8" s="5">
        <f>Absolute!G8/$C8</f>
        <v>1.125645438898451E-2</v>
      </c>
      <c r="H8" s="1" t="s">
        <v>17</v>
      </c>
      <c r="I8" s="268">
        <f>Absolute!I8/Absolute!C8</f>
        <v>16.185886402753873</v>
      </c>
      <c r="J8" s="268"/>
      <c r="K8" s="10" t="s">
        <v>17</v>
      </c>
    </row>
    <row r="9" spans="1:11" x14ac:dyDescent="0.2">
      <c r="A9" s="16" t="s">
        <v>29</v>
      </c>
      <c r="B9" s="3">
        <f>Absolute!B9</f>
        <v>6</v>
      </c>
      <c r="C9" s="3">
        <f>Absolute!C9</f>
        <v>442</v>
      </c>
      <c r="D9" s="5">
        <f>Absolute!D9/$C9</f>
        <v>23.162895927601809</v>
      </c>
      <c r="E9" s="5">
        <f>Absolute!E9/$C9</f>
        <v>37.4683257918552</v>
      </c>
      <c r="F9" s="5">
        <f>Absolute!F9/$C9</f>
        <v>9.0950226244343901E-2</v>
      </c>
      <c r="G9" s="5">
        <f>Absolute!G9/$C9</f>
        <v>0.15475113122171946</v>
      </c>
      <c r="H9" s="5">
        <f>Absolute!H9/$C9</f>
        <v>4.5203619909502262</v>
      </c>
      <c r="I9" s="268">
        <f>Absolute!I9/Absolute!C9</f>
        <v>4.7660633484162895</v>
      </c>
      <c r="J9" s="268"/>
      <c r="K9" s="17">
        <f>Absolute!K9/$C9</f>
        <v>5.5904977375565608</v>
      </c>
    </row>
    <row r="10" spans="1:11" x14ac:dyDescent="0.2">
      <c r="A10" s="16"/>
      <c r="B10" s="3"/>
      <c r="C10" s="3"/>
      <c r="D10" s="3"/>
      <c r="E10" s="3"/>
      <c r="F10" s="3"/>
      <c r="G10" s="3"/>
      <c r="H10" s="3"/>
      <c r="I10" s="248"/>
      <c r="J10" s="248"/>
      <c r="K10" s="26"/>
    </row>
    <row r="11" spans="1:11" x14ac:dyDescent="0.2">
      <c r="A11" s="16"/>
      <c r="B11" s="3"/>
      <c r="C11" s="3"/>
      <c r="D11" s="3"/>
      <c r="E11" s="3"/>
      <c r="F11" s="3"/>
      <c r="G11" s="3"/>
      <c r="H11" s="3"/>
      <c r="I11" s="248"/>
      <c r="J11" s="248"/>
      <c r="K11" s="26"/>
    </row>
    <row r="12" spans="1:11" ht="13.5" thickBot="1" x14ac:dyDescent="0.25">
      <c r="A12" s="18" t="s">
        <v>30</v>
      </c>
      <c r="B12" s="27">
        <f>SUM(B6:B11)</f>
        <v>85</v>
      </c>
      <c r="C12" s="27">
        <f>SUM(C6:C11)</f>
        <v>8584.31</v>
      </c>
      <c r="D12" s="21">
        <f>Absolute!D12/C12</f>
        <v>8.0146220255326292E-2</v>
      </c>
      <c r="E12" s="21">
        <f>Absolute!E12/C12</f>
        <v>29.116376272525109</v>
      </c>
      <c r="F12" s="21"/>
      <c r="G12" s="21">
        <f>Absolute!G12/C12</f>
        <v>9.5597665974318263E-2</v>
      </c>
      <c r="H12" s="21"/>
      <c r="I12" s="269">
        <f>Absolute!I12/C12</f>
        <v>2.7101537572617951</v>
      </c>
      <c r="J12" s="269">
        <f>Absolute!J12/Absolute!$C12</f>
        <v>0</v>
      </c>
      <c r="K12" s="25"/>
    </row>
    <row r="14" spans="1:11" x14ac:dyDescent="0.2">
      <c r="A14" s="40" t="str">
        <f>Absolute!A14</f>
        <v>*(1) no data reported for the Indian plants</v>
      </c>
    </row>
    <row r="15" spans="1:11" ht="13.5" thickBot="1" x14ac:dyDescent="0.25"/>
    <row r="16" spans="1:11" ht="18.75" x14ac:dyDescent="0.2">
      <c r="A16" s="192" t="s">
        <v>32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4"/>
    </row>
    <row r="17" spans="1:11" x14ac:dyDescent="0.2">
      <c r="A17" s="236"/>
      <c r="B17" s="237"/>
      <c r="C17" s="237"/>
      <c r="D17" s="237"/>
      <c r="E17" s="237"/>
      <c r="F17" s="237"/>
      <c r="G17" s="237"/>
      <c r="H17" s="237"/>
      <c r="I17" s="237"/>
      <c r="J17" s="237"/>
      <c r="K17" s="238"/>
    </row>
    <row r="18" spans="1:11" ht="25.5" x14ac:dyDescent="0.2">
      <c r="A18" s="195" t="s">
        <v>23</v>
      </c>
      <c r="B18" s="55" t="s">
        <v>5</v>
      </c>
      <c r="C18" s="55" t="s">
        <v>6</v>
      </c>
      <c r="D18" s="1" t="s">
        <v>7</v>
      </c>
      <c r="E18" s="1" t="s">
        <v>8</v>
      </c>
      <c r="F18" s="1" t="s">
        <v>9</v>
      </c>
      <c r="G18" s="1" t="s">
        <v>10</v>
      </c>
      <c r="H18" s="1" t="s">
        <v>11</v>
      </c>
      <c r="I18" s="239" t="s">
        <v>12</v>
      </c>
      <c r="J18" s="239"/>
      <c r="K18" s="54" t="s">
        <v>13</v>
      </c>
    </row>
    <row r="19" spans="1:11" ht="13.5" customHeight="1" x14ac:dyDescent="0.2">
      <c r="A19" s="196"/>
      <c r="B19" s="240" t="s">
        <v>14</v>
      </c>
      <c r="C19" s="240" t="s">
        <v>24</v>
      </c>
      <c r="D19" s="2" t="s">
        <v>86</v>
      </c>
      <c r="E19" s="240" t="s">
        <v>86</v>
      </c>
      <c r="F19" s="240" t="s">
        <v>86</v>
      </c>
      <c r="G19" s="240" t="s">
        <v>86</v>
      </c>
      <c r="H19" s="240" t="s">
        <v>86</v>
      </c>
      <c r="I19" s="205" t="s">
        <v>86</v>
      </c>
      <c r="J19" s="206"/>
      <c r="K19" s="234" t="s">
        <v>86</v>
      </c>
    </row>
    <row r="20" spans="1:11" ht="13.5" thickBot="1" x14ac:dyDescent="0.25">
      <c r="A20" s="228"/>
      <c r="B20" s="241"/>
      <c r="C20" s="241"/>
      <c r="D20" s="48" t="s">
        <v>25</v>
      </c>
      <c r="E20" s="241"/>
      <c r="F20" s="241"/>
      <c r="G20" s="241"/>
      <c r="H20" s="241"/>
      <c r="I20" s="260"/>
      <c r="J20" s="261"/>
      <c r="K20" s="235"/>
    </row>
    <row r="21" spans="1:11" x14ac:dyDescent="0.2">
      <c r="A21" s="44" t="s">
        <v>26</v>
      </c>
      <c r="B21" s="14">
        <f>Absolute!B21</f>
        <v>51</v>
      </c>
      <c r="C21" s="28">
        <f>Absolute!C21</f>
        <v>6035</v>
      </c>
      <c r="D21" s="15">
        <f>Absolute!D21/$C21</f>
        <v>23.684341342170672</v>
      </c>
      <c r="E21" s="15">
        <f>Absolute!E21/$C21</f>
        <v>20.826180613090308</v>
      </c>
      <c r="F21" s="15">
        <f>Absolute!F21/$C21</f>
        <v>9.9585749792874892E-2</v>
      </c>
      <c r="G21" s="15">
        <f>Absolute!G21/$C21</f>
        <v>0.11052195526097763</v>
      </c>
      <c r="H21" s="15">
        <f>Absolute!H21/$C21</f>
        <v>0.93040596520298258</v>
      </c>
      <c r="I21" s="267">
        <f>SUM(F21:H21)</f>
        <v>1.140513670256835</v>
      </c>
      <c r="J21" s="267"/>
      <c r="K21" s="46">
        <f>Absolute!K21/$C21</f>
        <v>20.049047224523612</v>
      </c>
    </row>
    <row r="22" spans="1:11" ht="25.5" x14ac:dyDescent="0.2">
      <c r="A22" s="16" t="s">
        <v>87</v>
      </c>
      <c r="B22" s="3">
        <f>Absolute!B22</f>
        <v>10</v>
      </c>
      <c r="C22" s="4">
        <f>Absolute!C22</f>
        <v>1261</v>
      </c>
      <c r="D22" s="5">
        <f>Absolute!D22/$C22</f>
        <v>158.71744647105473</v>
      </c>
      <c r="E22" s="5">
        <f>Absolute!E22/$C22</f>
        <v>28.469302141157812</v>
      </c>
      <c r="F22" s="5">
        <f>Absolute!F22/$C22</f>
        <v>6.7089611419508324E-2</v>
      </c>
      <c r="G22" s="5">
        <f>Absolute!G22/$C22</f>
        <v>3.3148295003965107E-2</v>
      </c>
      <c r="H22" s="5">
        <f>Absolute!H22/$C22</f>
        <v>3.4550356859635212</v>
      </c>
      <c r="I22" s="268">
        <f>SUM(F22:H22)</f>
        <v>3.5552735923869947</v>
      </c>
      <c r="J22" s="268"/>
      <c r="K22" s="17">
        <f>Absolute!K22/$C22</f>
        <v>2.5947660586835846</v>
      </c>
    </row>
    <row r="23" spans="1:11" x14ac:dyDescent="0.2">
      <c r="A23" s="16" t="s">
        <v>28</v>
      </c>
      <c r="B23" s="3">
        <f>Absolute!B23</f>
        <v>16</v>
      </c>
      <c r="C23" s="4">
        <f>Absolute!C23</f>
        <v>557</v>
      </c>
      <c r="D23" s="5">
        <f>Absolute!D23/$C23</f>
        <v>58.42010771992819</v>
      </c>
      <c r="E23" s="5">
        <f>Absolute!E23/$C23</f>
        <v>58.97666068222621</v>
      </c>
      <c r="F23" s="5">
        <f>Absolute!F23/$C23</f>
        <v>3.0287253141831241</v>
      </c>
      <c r="G23" s="5">
        <f>Absolute!G23/$C23</f>
        <v>7.1813285457809697E-3</v>
      </c>
      <c r="H23" s="5">
        <f>Absolute!H23/$C23</f>
        <v>7.7719928186714542</v>
      </c>
      <c r="I23" s="268">
        <f>SUM(F23:H23)</f>
        <v>10.807899461400359</v>
      </c>
      <c r="J23" s="268"/>
      <c r="K23" s="17">
        <f>Absolute!K23/$C23</f>
        <v>5.4685816876122084</v>
      </c>
    </row>
    <row r="24" spans="1:11" x14ac:dyDescent="0.2">
      <c r="A24" s="16" t="s">
        <v>29</v>
      </c>
      <c r="B24" s="3">
        <f>Absolute!B24</f>
        <v>6</v>
      </c>
      <c r="C24" s="4">
        <f>Absolute!C24</f>
        <v>428</v>
      </c>
      <c r="D24" s="5">
        <f>Absolute!D24/$C24</f>
        <v>62.677570093457945</v>
      </c>
      <c r="E24" s="5">
        <f>Absolute!E24/$C24</f>
        <v>25.322429906542055</v>
      </c>
      <c r="F24" s="5">
        <f>Absolute!F24/$C24</f>
        <v>6.9392523364485981E-2</v>
      </c>
      <c r="G24" s="5">
        <f>Absolute!G24/$C24</f>
        <v>0.25116822429906543</v>
      </c>
      <c r="H24" s="5">
        <f>Absolute!H24/$C24</f>
        <v>3.5514018691588785</v>
      </c>
      <c r="I24" s="268">
        <f>SUM(F24:H24)</f>
        <v>3.8719626168224299</v>
      </c>
      <c r="J24" s="268"/>
      <c r="K24" s="17">
        <f>Absolute!K24/$C24</f>
        <v>5.6448598130841123</v>
      </c>
    </row>
    <row r="25" spans="1:11" x14ac:dyDescent="0.2">
      <c r="A25" s="16"/>
      <c r="B25" s="3"/>
      <c r="C25" s="3"/>
      <c r="D25" s="5"/>
      <c r="E25" s="5"/>
      <c r="F25" s="5"/>
      <c r="G25" s="5"/>
      <c r="H25" s="5"/>
      <c r="I25" s="268"/>
      <c r="J25" s="268"/>
      <c r="K25" s="17"/>
    </row>
    <row r="26" spans="1:11" x14ac:dyDescent="0.2">
      <c r="A26" s="24"/>
      <c r="B26" s="3"/>
      <c r="C26" s="3"/>
      <c r="D26" s="5"/>
      <c r="E26" s="5"/>
      <c r="F26" s="5"/>
      <c r="G26" s="5"/>
      <c r="H26" s="5"/>
      <c r="I26" s="268"/>
      <c r="J26" s="268"/>
      <c r="K26" s="17"/>
    </row>
    <row r="27" spans="1:11" ht="13.5" thickBot="1" x14ac:dyDescent="0.25">
      <c r="A27" s="18" t="s">
        <v>30</v>
      </c>
      <c r="B27" s="19">
        <f>SUM(B21:B26)</f>
        <v>83</v>
      </c>
      <c r="C27" s="20">
        <f>SUM(C21:C26)</f>
        <v>8281</v>
      </c>
      <c r="D27" s="21">
        <f>Absolute!D27/C27</f>
        <v>48.598442217123534</v>
      </c>
      <c r="E27" s="21">
        <f>Absolute!E27/C27</f>
        <v>24.788526747977297</v>
      </c>
      <c r="F27" s="21">
        <f>Absolute!F27/C27</f>
        <v>0.2900978142736384</v>
      </c>
      <c r="G27" s="21">
        <f>Absolute!G27/C27</f>
        <v>9.9058084772370478E-2</v>
      </c>
      <c r="H27" s="21">
        <f>Absolute!H27/C27</f>
        <v>1.9104939017026927</v>
      </c>
      <c r="I27" s="264">
        <f>Absolute!I27/C27</f>
        <v>2.2996498007487021</v>
      </c>
      <c r="J27" s="264">
        <f>Absolute!J27/Absolute!$C27</f>
        <v>0</v>
      </c>
      <c r="K27" s="25">
        <f>Absolute!K27/C27</f>
        <v>15.665982369279073</v>
      </c>
    </row>
    <row r="29" spans="1:11" ht="13.5" thickBot="1" x14ac:dyDescent="0.25"/>
    <row r="30" spans="1:11" ht="18.75" x14ac:dyDescent="0.2">
      <c r="A30" s="192" t="s">
        <v>33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4"/>
    </row>
    <row r="31" spans="1:11" x14ac:dyDescent="0.2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11" ht="25.5" x14ac:dyDescent="0.2">
      <c r="A32" s="195" t="s">
        <v>23</v>
      </c>
      <c r="B32" s="55" t="s">
        <v>5</v>
      </c>
      <c r="C32" s="55" t="s">
        <v>6</v>
      </c>
      <c r="D32" s="1" t="s">
        <v>7</v>
      </c>
      <c r="E32" s="1" t="s">
        <v>8</v>
      </c>
      <c r="F32" s="1" t="s">
        <v>9</v>
      </c>
      <c r="G32" s="1" t="s">
        <v>10</v>
      </c>
      <c r="H32" s="1" t="s">
        <v>11</v>
      </c>
      <c r="I32" s="239" t="s">
        <v>12</v>
      </c>
      <c r="J32" s="239"/>
      <c r="K32" s="54" t="s">
        <v>13</v>
      </c>
    </row>
    <row r="33" spans="1:11" ht="13.5" customHeight="1" x14ac:dyDescent="0.2">
      <c r="A33" s="196"/>
      <c r="B33" s="240" t="s">
        <v>14</v>
      </c>
      <c r="C33" s="240" t="s">
        <v>24</v>
      </c>
      <c r="D33" s="2" t="s">
        <v>86</v>
      </c>
      <c r="E33" s="240" t="s">
        <v>86</v>
      </c>
      <c r="F33" s="240" t="s">
        <v>86</v>
      </c>
      <c r="G33" s="240" t="s">
        <v>86</v>
      </c>
      <c r="H33" s="240" t="s">
        <v>86</v>
      </c>
      <c r="I33" s="205" t="s">
        <v>86</v>
      </c>
      <c r="J33" s="206"/>
      <c r="K33" s="234" t="s">
        <v>86</v>
      </c>
    </row>
    <row r="34" spans="1:11" ht="13.5" thickBot="1" x14ac:dyDescent="0.25">
      <c r="A34" s="228"/>
      <c r="B34" s="241"/>
      <c r="C34" s="241"/>
      <c r="D34" s="48" t="s">
        <v>25</v>
      </c>
      <c r="E34" s="241"/>
      <c r="F34" s="241"/>
      <c r="G34" s="241"/>
      <c r="H34" s="241"/>
      <c r="I34" s="260"/>
      <c r="J34" s="261"/>
      <c r="K34" s="235"/>
    </row>
    <row r="35" spans="1:11" x14ac:dyDescent="0.2">
      <c r="A35" s="44" t="s">
        <v>26</v>
      </c>
      <c r="B35" s="14">
        <f>Absolute!B35</f>
        <v>50</v>
      </c>
      <c r="C35" s="28">
        <f>Absolute!C35</f>
        <v>5927</v>
      </c>
      <c r="D35" s="15">
        <f>Absolute!D35/$C35</f>
        <v>33.570271638265567</v>
      </c>
      <c r="E35" s="15">
        <f>Absolute!E35/$C35</f>
        <v>19.629998312805803</v>
      </c>
      <c r="F35" s="15">
        <f>Absolute!F35/$C35</f>
        <v>8.5034587481019067E-2</v>
      </c>
      <c r="G35" s="15">
        <f>Absolute!G35/$C35</f>
        <v>0.10021933524548675</v>
      </c>
      <c r="H35" s="15">
        <f>Absolute!H35/$C35</f>
        <v>0.90382993082503793</v>
      </c>
      <c r="I35" s="267">
        <f>SUM(F35:H35)</f>
        <v>1.0890838535515437</v>
      </c>
      <c r="J35" s="267"/>
      <c r="K35" s="46">
        <f>Absolute!K35/$C35</f>
        <v>9.9542770372869924</v>
      </c>
    </row>
    <row r="36" spans="1:11" ht="25.5" x14ac:dyDescent="0.2">
      <c r="A36" s="16" t="s">
        <v>87</v>
      </c>
      <c r="B36" s="3">
        <f>Absolute!B36</f>
        <v>10</v>
      </c>
      <c r="C36" s="4">
        <f>Absolute!C36</f>
        <v>1271</v>
      </c>
      <c r="D36" s="5">
        <f>Absolute!D36/$C36</f>
        <v>27.116443745082613</v>
      </c>
      <c r="E36" s="5">
        <f>Absolute!E36/$C36</f>
        <v>10.094413847364279</v>
      </c>
      <c r="F36" s="5">
        <f>Absolute!F36/$C36</f>
        <v>9.4728560188827693E-2</v>
      </c>
      <c r="G36" s="5">
        <f>Absolute!G36/$C36</f>
        <v>3.4854445318646732E-2</v>
      </c>
      <c r="H36" s="5">
        <f>Absolute!H36/$C36</f>
        <v>3.2122738001573565</v>
      </c>
      <c r="I36" s="268">
        <f>SUM(F36:H36)</f>
        <v>3.3418568056648308</v>
      </c>
      <c r="J36" s="268"/>
      <c r="K36" s="17">
        <f>Absolute!K36/$C36</f>
        <v>1.91345397324941</v>
      </c>
    </row>
    <row r="37" spans="1:11" x14ac:dyDescent="0.2">
      <c r="A37" s="16" t="s">
        <v>28</v>
      </c>
      <c r="B37" s="3">
        <f>Absolute!B37</f>
        <v>14</v>
      </c>
      <c r="C37" s="4">
        <f>Absolute!C37</f>
        <v>490</v>
      </c>
      <c r="D37" s="5">
        <f>Absolute!D37/$C37</f>
        <v>38.510204081632651</v>
      </c>
      <c r="E37" s="5">
        <f>Absolute!E37/$C37</f>
        <v>48.612244897959187</v>
      </c>
      <c r="F37" s="5">
        <f>Absolute!F37/$C37</f>
        <v>1.6</v>
      </c>
      <c r="G37" s="5">
        <f>Absolute!G37/$C37</f>
        <v>2.2448979591836733E-2</v>
      </c>
      <c r="H37" s="5">
        <f>Absolute!H37/$C37</f>
        <v>6.1448979591836732</v>
      </c>
      <c r="I37" s="268">
        <f>SUM(F37:H37)</f>
        <v>7.7673469387755105</v>
      </c>
      <c r="J37" s="268"/>
      <c r="K37" s="17">
        <f>Absolute!K37/$C37</f>
        <v>12.322448979591837</v>
      </c>
    </row>
    <row r="38" spans="1:11" x14ac:dyDescent="0.2">
      <c r="A38" s="16" t="s">
        <v>29</v>
      </c>
      <c r="B38" s="3">
        <f>Absolute!B38</f>
        <v>6</v>
      </c>
      <c r="C38" s="4">
        <f>Absolute!C38</f>
        <v>436</v>
      </c>
      <c r="D38" s="5">
        <f>Absolute!D38/$C38</f>
        <v>25.699541284403669</v>
      </c>
      <c r="E38" s="5">
        <f>Absolute!E38/$C38</f>
        <v>15.61697247706422</v>
      </c>
      <c r="F38" s="5">
        <f>Absolute!F38/$C38</f>
        <v>8.9678899082568805E-2</v>
      </c>
      <c r="G38" s="5">
        <f>Absolute!G38/$C38</f>
        <v>1.7889908256880735E-2</v>
      </c>
      <c r="H38" s="5">
        <f>Absolute!H38/$C38</f>
        <v>4.0504587155963305</v>
      </c>
      <c r="I38" s="268">
        <f>SUM(F38:H38)</f>
        <v>4.1580275229357797</v>
      </c>
      <c r="J38" s="268"/>
      <c r="K38" s="17">
        <f>Absolute!K38/$C38</f>
        <v>4.8899082568807337</v>
      </c>
    </row>
    <row r="39" spans="1:11" x14ac:dyDescent="0.2">
      <c r="A39" s="16"/>
      <c r="B39" s="3"/>
      <c r="C39" s="3"/>
      <c r="D39" s="5"/>
      <c r="E39" s="5"/>
      <c r="F39" s="5"/>
      <c r="G39" s="5"/>
      <c r="H39" s="5"/>
      <c r="I39" s="268"/>
      <c r="J39" s="268"/>
      <c r="K39" s="17"/>
    </row>
    <row r="40" spans="1:11" x14ac:dyDescent="0.2">
      <c r="A40" s="16"/>
      <c r="B40" s="3"/>
      <c r="C40" s="3"/>
      <c r="D40" s="5"/>
      <c r="E40" s="5"/>
      <c r="F40" s="5"/>
      <c r="G40" s="5"/>
      <c r="H40" s="5"/>
      <c r="I40" s="268"/>
      <c r="J40" s="268"/>
      <c r="K40" s="17"/>
    </row>
    <row r="41" spans="1:11" ht="13.5" thickBot="1" x14ac:dyDescent="0.25">
      <c r="A41" s="18" t="s">
        <v>30</v>
      </c>
      <c r="B41" s="19">
        <f>SUM(B35:B40)</f>
        <v>80</v>
      </c>
      <c r="C41" s="20">
        <f>SUM(C35:C40)</f>
        <v>8124</v>
      </c>
      <c r="D41" s="21">
        <f>Absolute!D41/C41</f>
        <v>32.436115214180205</v>
      </c>
      <c r="E41" s="22">
        <f>Absolute!E41/C41</f>
        <v>19.670851797144262</v>
      </c>
      <c r="F41" s="22">
        <f>Absolute!F41/C41</f>
        <v>0.17817577548005908</v>
      </c>
      <c r="G41" s="22">
        <f>Absolute!G41/C41</f>
        <v>8.0883801083210236E-2</v>
      </c>
      <c r="H41" s="22">
        <f>Absolute!H41/C41</f>
        <v>1.7499753815854258</v>
      </c>
      <c r="I41" s="264">
        <f>Absolute!I41/C41</f>
        <v>2.0090349581486953</v>
      </c>
      <c r="J41" s="264">
        <f>Absolute!J41/Absolute!$C41</f>
        <v>0</v>
      </c>
      <c r="K41" s="23">
        <f>Absolute!K41/C41</f>
        <v>8.567331363860168</v>
      </c>
    </row>
    <row r="43" spans="1:11" ht="13.5" thickBot="1" x14ac:dyDescent="0.25"/>
    <row r="44" spans="1:11" ht="18.75" x14ac:dyDescent="0.2">
      <c r="A44" s="192" t="s">
        <v>34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/>
    </row>
    <row r="45" spans="1:11" x14ac:dyDescent="0.2">
      <c r="A45" s="236"/>
      <c r="B45" s="237"/>
      <c r="C45" s="237"/>
      <c r="D45" s="237"/>
      <c r="E45" s="237"/>
      <c r="F45" s="237"/>
      <c r="G45" s="237"/>
      <c r="H45" s="237"/>
      <c r="I45" s="237"/>
      <c r="J45" s="237"/>
      <c r="K45" s="238"/>
    </row>
    <row r="46" spans="1:11" ht="25.5" x14ac:dyDescent="0.2">
      <c r="A46" s="195" t="s">
        <v>23</v>
      </c>
      <c r="B46" s="55" t="s">
        <v>5</v>
      </c>
      <c r="C46" s="55" t="s">
        <v>6</v>
      </c>
      <c r="D46" s="1" t="s">
        <v>7</v>
      </c>
      <c r="E46" s="1" t="s">
        <v>8</v>
      </c>
      <c r="F46" s="1" t="s">
        <v>9</v>
      </c>
      <c r="G46" s="1" t="s">
        <v>10</v>
      </c>
      <c r="H46" s="1" t="s">
        <v>11</v>
      </c>
      <c r="I46" s="239" t="s">
        <v>12</v>
      </c>
      <c r="J46" s="239"/>
      <c r="K46" s="54" t="s">
        <v>13</v>
      </c>
    </row>
    <row r="47" spans="1:11" ht="13.5" customHeight="1" x14ac:dyDescent="0.2">
      <c r="A47" s="196"/>
      <c r="B47" s="240" t="s">
        <v>14</v>
      </c>
      <c r="C47" s="240" t="s">
        <v>24</v>
      </c>
      <c r="D47" s="2" t="s">
        <v>86</v>
      </c>
      <c r="E47" s="240" t="s">
        <v>86</v>
      </c>
      <c r="F47" s="240" t="s">
        <v>86</v>
      </c>
      <c r="G47" s="240" t="s">
        <v>86</v>
      </c>
      <c r="H47" s="240" t="s">
        <v>86</v>
      </c>
      <c r="I47" s="205" t="s">
        <v>86</v>
      </c>
      <c r="J47" s="206"/>
      <c r="K47" s="234" t="s">
        <v>86</v>
      </c>
    </row>
    <row r="48" spans="1:11" ht="13.5" thickBot="1" x14ac:dyDescent="0.25">
      <c r="A48" s="228"/>
      <c r="B48" s="241"/>
      <c r="C48" s="241"/>
      <c r="D48" s="48" t="s">
        <v>25</v>
      </c>
      <c r="E48" s="241"/>
      <c r="F48" s="241"/>
      <c r="G48" s="241"/>
      <c r="H48" s="241"/>
      <c r="I48" s="260"/>
      <c r="J48" s="261"/>
      <c r="K48" s="235"/>
    </row>
    <row r="49" spans="1:11" x14ac:dyDescent="0.2">
      <c r="A49" s="44" t="s">
        <v>26</v>
      </c>
      <c r="B49" s="14">
        <f>Absolute!B49</f>
        <v>47</v>
      </c>
      <c r="C49" s="28">
        <f>Absolute!C49</f>
        <v>5824</v>
      </c>
      <c r="D49" s="15">
        <f>Absolute!D49/$C49</f>
        <v>27.841861263736263</v>
      </c>
      <c r="E49" s="15">
        <f>Absolute!E49/$C49</f>
        <v>25.176339285714285</v>
      </c>
      <c r="F49" s="15">
        <f>Absolute!F49/$C49</f>
        <v>7.0226648351648352E-2</v>
      </c>
      <c r="G49" s="15">
        <f>Absolute!G49/$C49</f>
        <v>0.12053571428571429</v>
      </c>
      <c r="H49" s="15">
        <f>Absolute!H49/$C49</f>
        <v>0.85559752747252749</v>
      </c>
      <c r="I49" s="267">
        <f>SUM(F49:H49)</f>
        <v>1.0463598901098901</v>
      </c>
      <c r="J49" s="267"/>
      <c r="K49" s="46">
        <f>Absolute!K49/$C49</f>
        <v>14.932348901098901</v>
      </c>
    </row>
    <row r="50" spans="1:11" ht="25.5" x14ac:dyDescent="0.2">
      <c r="A50" s="16" t="s">
        <v>87</v>
      </c>
      <c r="B50" s="3">
        <f>Absolute!B50</f>
        <v>9</v>
      </c>
      <c r="C50" s="4">
        <f>Absolute!C50</f>
        <v>1138</v>
      </c>
      <c r="D50" s="5">
        <f>Absolute!D50/$C50</f>
        <v>25.442003514938488</v>
      </c>
      <c r="E50" s="5">
        <f>Absolute!E50/$C50</f>
        <v>7.8971880492091389</v>
      </c>
      <c r="F50" s="5">
        <f>Absolute!F50/$C50</f>
        <v>0.10536028119507909</v>
      </c>
      <c r="G50" s="5">
        <f>Absolute!G50/$C50</f>
        <v>3.523725834797891E-2</v>
      </c>
      <c r="H50" s="5">
        <f>Absolute!H50/$C50</f>
        <v>2.933304042179262</v>
      </c>
      <c r="I50" s="268">
        <f>SUM(F50:H50)</f>
        <v>3.0739015817223199</v>
      </c>
      <c r="J50" s="268"/>
      <c r="K50" s="17">
        <f>Absolute!K50/$C50</f>
        <v>3.3057996485061509</v>
      </c>
    </row>
    <row r="51" spans="1:11" x14ac:dyDescent="0.2">
      <c r="A51" s="16" t="s">
        <v>28</v>
      </c>
      <c r="B51" s="3">
        <f>Absolute!B51</f>
        <v>12</v>
      </c>
      <c r="C51" s="4">
        <f>Absolute!C51</f>
        <v>428</v>
      </c>
      <c r="D51" s="5">
        <f>Absolute!D51/$C51</f>
        <v>24.299065420560748</v>
      </c>
      <c r="E51" s="5">
        <f>Absolute!E51/$C51</f>
        <v>33.808411214953274</v>
      </c>
      <c r="F51" s="5">
        <f>Absolute!F51/$C51</f>
        <v>1.5023364485981308</v>
      </c>
      <c r="G51" s="5">
        <f>Absolute!G51/$C51</f>
        <v>1.6355140186915886E-2</v>
      </c>
      <c r="H51" s="5">
        <f>Absolute!H51/$C51</f>
        <v>2.4345794392523366</v>
      </c>
      <c r="I51" s="268">
        <f>SUM(F51:H51)</f>
        <v>3.9532710280373831</v>
      </c>
      <c r="J51" s="268"/>
      <c r="K51" s="17">
        <f>Absolute!K51/$C51</f>
        <v>7.8948598130841123</v>
      </c>
    </row>
    <row r="52" spans="1:11" ht="25.5" x14ac:dyDescent="0.2">
      <c r="A52" s="16" t="s">
        <v>35</v>
      </c>
      <c r="B52" s="3">
        <f>Absolute!B52</f>
        <v>7</v>
      </c>
      <c r="C52" s="4">
        <f>Absolute!C52</f>
        <v>451</v>
      </c>
      <c r="D52" s="5">
        <f>Absolute!D52/$C52</f>
        <v>57.574279379157431</v>
      </c>
      <c r="E52" s="5">
        <f>Absolute!E52/$C52</f>
        <v>14.682926829268293</v>
      </c>
      <c r="F52" s="5">
        <f>Absolute!F52/$C52</f>
        <v>9.778270509977828E-2</v>
      </c>
      <c r="G52" s="5">
        <f>Absolute!G52/$C52</f>
        <v>1.7738359201773836E-2</v>
      </c>
      <c r="H52" s="5">
        <f>Absolute!H52/$C52</f>
        <v>4.0221729490022176</v>
      </c>
      <c r="I52" s="268">
        <f>SUM(F52:H52)</f>
        <v>4.1376940133037694</v>
      </c>
      <c r="J52" s="268"/>
      <c r="K52" s="17">
        <f>Absolute!K52/$C52</f>
        <v>6.106430155210643</v>
      </c>
    </row>
    <row r="53" spans="1:11" x14ac:dyDescent="0.2">
      <c r="A53" s="44" t="s">
        <v>36</v>
      </c>
      <c r="B53" s="14">
        <f>Absolute!B53</f>
        <v>3</v>
      </c>
      <c r="C53" s="14">
        <f>Absolute!C53</f>
        <v>430</v>
      </c>
      <c r="D53" s="41" t="s">
        <v>37</v>
      </c>
      <c r="E53" s="41" t="s">
        <v>37</v>
      </c>
      <c r="F53" s="5">
        <f>Absolute!F53/$C53</f>
        <v>0.336046511627907</v>
      </c>
      <c r="G53" s="5">
        <f>Absolute!G53/$C53</f>
        <v>3.9534883720930232E-2</v>
      </c>
      <c r="H53" s="5">
        <f>Absolute!H53/$C53</f>
        <v>1.1281395348837209</v>
      </c>
      <c r="I53" s="267">
        <f>SUM(F53:H53)</f>
        <v>1.503720930232558</v>
      </c>
      <c r="J53" s="267"/>
      <c r="K53" s="17">
        <f>Absolute!K53/$C53</f>
        <v>45.106976744186049</v>
      </c>
    </row>
    <row r="54" spans="1:11" x14ac:dyDescent="0.2">
      <c r="A54" s="16"/>
      <c r="B54" s="3"/>
      <c r="C54" s="3"/>
      <c r="D54" s="5"/>
      <c r="E54" s="5"/>
      <c r="F54" s="5"/>
      <c r="G54" s="5"/>
      <c r="H54" s="5"/>
      <c r="I54" s="268"/>
      <c r="J54" s="268"/>
      <c r="K54" s="17"/>
    </row>
    <row r="55" spans="1:11" ht="13.5" thickBot="1" x14ac:dyDescent="0.25">
      <c r="A55" s="18" t="s">
        <v>30</v>
      </c>
      <c r="B55" s="19">
        <f>SUM(B49:B54)</f>
        <v>78</v>
      </c>
      <c r="C55" s="20">
        <f>SUM(C49:C54)</f>
        <v>8271</v>
      </c>
      <c r="D55" s="21">
        <f>Absolute!D55/(C55-C53)</f>
        <v>29.01033031501084</v>
      </c>
      <c r="E55" s="22">
        <f>Absolute!E55/(C55-C53)</f>
        <v>22.536156102537941</v>
      </c>
      <c r="F55" s="22">
        <f>Absolute!F55/C55</f>
        <v>0.16449038810301053</v>
      </c>
      <c r="G55" s="22">
        <f>Absolute!G55/C55</f>
        <v>9.3592068673679127E-2</v>
      </c>
      <c r="H55" s="22">
        <f>Absolute!H55/C55</f>
        <v>1.4100108813928183</v>
      </c>
      <c r="I55" s="264">
        <f>Absolute!I55/C55</f>
        <v>1.668093338169508</v>
      </c>
      <c r="J55" s="264">
        <f>Absolute!J55/Absolute!$C55</f>
        <v>0</v>
      </c>
      <c r="K55" s="23">
        <f>Absolute!K55/C55</f>
        <v>14.055978720831822</v>
      </c>
    </row>
    <row r="57" spans="1:11" x14ac:dyDescent="0.2">
      <c r="A57" s="40" t="str">
        <f>Absolute!A57</f>
        <v>*(2) no data reported for the 3 Russian plants</v>
      </c>
    </row>
    <row r="58" spans="1:11" ht="13.5" thickBot="1" x14ac:dyDescent="0.25"/>
    <row r="59" spans="1:11" ht="18.75" x14ac:dyDescent="0.2">
      <c r="A59" s="192" t="s">
        <v>39</v>
      </c>
      <c r="B59" s="193"/>
      <c r="C59" s="193"/>
      <c r="D59" s="193"/>
      <c r="E59" s="193"/>
      <c r="F59" s="193"/>
      <c r="G59" s="193"/>
      <c r="H59" s="193"/>
      <c r="I59" s="193"/>
      <c r="J59" s="193"/>
      <c r="K59" s="194"/>
    </row>
    <row r="60" spans="1:11" x14ac:dyDescent="0.2">
      <c r="A60" s="236"/>
      <c r="B60" s="237"/>
      <c r="C60" s="237"/>
      <c r="D60" s="237"/>
      <c r="E60" s="237"/>
      <c r="F60" s="237"/>
      <c r="G60" s="237"/>
      <c r="H60" s="237"/>
      <c r="I60" s="237"/>
      <c r="J60" s="237"/>
      <c r="K60" s="238"/>
    </row>
    <row r="61" spans="1:11" ht="25.5" x14ac:dyDescent="0.2">
      <c r="A61" s="195" t="s">
        <v>23</v>
      </c>
      <c r="B61" s="55" t="s">
        <v>5</v>
      </c>
      <c r="C61" s="55" t="s">
        <v>6</v>
      </c>
      <c r="D61" s="1" t="s">
        <v>7</v>
      </c>
      <c r="E61" s="1" t="s">
        <v>8</v>
      </c>
      <c r="F61" s="1" t="s">
        <v>9</v>
      </c>
      <c r="G61" s="1" t="s">
        <v>10</v>
      </c>
      <c r="H61" s="1" t="s">
        <v>11</v>
      </c>
      <c r="I61" s="239" t="s">
        <v>12</v>
      </c>
      <c r="J61" s="239"/>
      <c r="K61" s="54" t="s">
        <v>13</v>
      </c>
    </row>
    <row r="62" spans="1:11" ht="13.5" customHeight="1" x14ac:dyDescent="0.2">
      <c r="A62" s="196"/>
      <c r="B62" s="240" t="s">
        <v>14</v>
      </c>
      <c r="C62" s="240" t="s">
        <v>24</v>
      </c>
      <c r="D62" s="2" t="s">
        <v>86</v>
      </c>
      <c r="E62" s="240" t="s">
        <v>86</v>
      </c>
      <c r="F62" s="240" t="s">
        <v>86</v>
      </c>
      <c r="G62" s="240" t="s">
        <v>86</v>
      </c>
      <c r="H62" s="240" t="s">
        <v>86</v>
      </c>
      <c r="I62" s="205" t="s">
        <v>86</v>
      </c>
      <c r="J62" s="206"/>
      <c r="K62" s="234" t="s">
        <v>86</v>
      </c>
    </row>
    <row r="63" spans="1:11" ht="13.5" thickBot="1" x14ac:dyDescent="0.25">
      <c r="A63" s="228"/>
      <c r="B63" s="241"/>
      <c r="C63" s="241"/>
      <c r="D63" s="48" t="s">
        <v>25</v>
      </c>
      <c r="E63" s="241"/>
      <c r="F63" s="241"/>
      <c r="G63" s="241"/>
      <c r="H63" s="241"/>
      <c r="I63" s="260"/>
      <c r="J63" s="261"/>
      <c r="K63" s="235"/>
    </row>
    <row r="64" spans="1:11" x14ac:dyDescent="0.2">
      <c r="A64" s="44" t="str">
        <f>A49</f>
        <v>Europe</v>
      </c>
      <c r="B64" s="14">
        <f>Absolute!B64</f>
        <v>44</v>
      </c>
      <c r="C64" s="28">
        <f>Absolute!C64</f>
        <v>5413</v>
      </c>
      <c r="D64" s="15">
        <f>Absolute!D64/$C64</f>
        <v>4.0587474598189548</v>
      </c>
      <c r="E64" s="15">
        <f>Absolute!E64/$C64</f>
        <v>22.679290596711621</v>
      </c>
      <c r="F64" s="15">
        <f>Absolute!F64/$C64</f>
        <v>7.6113061149085531E-2</v>
      </c>
      <c r="G64" s="15">
        <f>Absolute!G64/$C64</f>
        <v>9.1077036763347496E-2</v>
      </c>
      <c r="H64" s="15">
        <f>Absolute!H64/$C64</f>
        <v>0.88767781267319412</v>
      </c>
      <c r="I64" s="267">
        <f>SUM(F64:H64)</f>
        <v>1.0548679105856271</v>
      </c>
      <c r="J64" s="267"/>
      <c r="K64" s="46">
        <f>Absolute!K64/$C64</f>
        <v>26.733604285978199</v>
      </c>
    </row>
    <row r="65" spans="1:11" ht="25.5" x14ac:dyDescent="0.2">
      <c r="A65" s="16" t="str">
        <f>A50</f>
        <v>United States of America      + Canada</v>
      </c>
      <c r="B65" s="3">
        <f>Absolute!B65</f>
        <v>9</v>
      </c>
      <c r="C65" s="4">
        <f>Absolute!C65</f>
        <v>1282</v>
      </c>
      <c r="D65" s="5">
        <f>Absolute!D65/$C65</f>
        <v>21.351014040561623</v>
      </c>
      <c r="E65" s="5">
        <f>Absolute!E65/$C65</f>
        <v>10.28003120124805</v>
      </c>
      <c r="F65" s="5">
        <f>Absolute!F65/$C65</f>
        <v>9.9843993759750393E-2</v>
      </c>
      <c r="G65" s="5">
        <f>Absolute!G65/$C65</f>
        <v>3.1201248049921998E-2</v>
      </c>
      <c r="H65" s="5">
        <f>Absolute!H65/$C65</f>
        <v>2.0421216848673946</v>
      </c>
      <c r="I65" s="268">
        <f>SUM(F65:H65)</f>
        <v>2.1731669266770672</v>
      </c>
      <c r="J65" s="268"/>
      <c r="K65" s="17">
        <f>Absolute!K65/$C65</f>
        <v>4.3385335413416533</v>
      </c>
    </row>
    <row r="66" spans="1:11" x14ac:dyDescent="0.2">
      <c r="A66" s="16" t="str">
        <f>A51</f>
        <v>India</v>
      </c>
      <c r="B66" s="3">
        <f>Absolute!B66</f>
        <v>11</v>
      </c>
      <c r="C66" s="4">
        <f>Absolute!C66</f>
        <v>383</v>
      </c>
      <c r="D66" s="5">
        <f>Absolute!D66/$C66</f>
        <v>6.8459530026109663</v>
      </c>
      <c r="E66" s="5">
        <f>Absolute!E66/$C66</f>
        <v>29.070496083550914</v>
      </c>
      <c r="F66" s="5">
        <f>Absolute!F66/$C66</f>
        <v>0.14882506527415143</v>
      </c>
      <c r="G66" s="5">
        <f>Absolute!G66/$C66</f>
        <v>0</v>
      </c>
      <c r="H66" s="5">
        <f>Absolute!H66/$C66</f>
        <v>0.62663185378590081</v>
      </c>
      <c r="I66" s="268">
        <f>SUM(F66:H66)</f>
        <v>0.77545691906005221</v>
      </c>
      <c r="J66" s="268"/>
      <c r="K66" s="17">
        <f>Absolute!K66/$C66</f>
        <v>4.3263707571801566</v>
      </c>
    </row>
    <row r="67" spans="1:11" ht="25.5" x14ac:dyDescent="0.2">
      <c r="A67" s="16" t="str">
        <f>A52</f>
        <v>Brazil + Argentina (1 plant) + Uruguay (1 plant)</v>
      </c>
      <c r="B67" s="3">
        <f>Absolute!B67</f>
        <v>7</v>
      </c>
      <c r="C67" s="4">
        <f>Absolute!C67</f>
        <v>449</v>
      </c>
      <c r="D67" s="5">
        <f>Absolute!D67/$C67</f>
        <v>42.153674832962139</v>
      </c>
      <c r="E67" s="5">
        <f>Absolute!E67/$C67</f>
        <v>33.347438752783965</v>
      </c>
      <c r="F67" s="5">
        <f>Absolute!F67/$C67</f>
        <v>0.10913140311804009</v>
      </c>
      <c r="G67" s="5">
        <f>Absolute!G67/$C67</f>
        <v>2.6726057906458798E-2</v>
      </c>
      <c r="H67" s="5">
        <f>Absolute!H67/$C67</f>
        <v>3.4877505567928733</v>
      </c>
      <c r="I67" s="268">
        <f>SUM(F67:H67)</f>
        <v>3.623608017817372</v>
      </c>
      <c r="J67" s="268"/>
      <c r="K67" s="17">
        <f>Absolute!K67/$C67</f>
        <v>11.293986636971047</v>
      </c>
    </row>
    <row r="68" spans="1:11" x14ac:dyDescent="0.2">
      <c r="A68" s="44" t="str">
        <f>A53</f>
        <v>Russia</v>
      </c>
      <c r="B68" s="14">
        <f>Absolute!B68</f>
        <v>3</v>
      </c>
      <c r="C68" s="14">
        <f>Absolute!C68</f>
        <v>402</v>
      </c>
      <c r="D68" s="41" t="s">
        <v>40</v>
      </c>
      <c r="E68" s="41" t="s">
        <v>40</v>
      </c>
      <c r="F68" s="5">
        <f>Absolute!F68/$C68</f>
        <v>0.3383084577114428</v>
      </c>
      <c r="G68" s="5">
        <f>Absolute!G68/$C68</f>
        <v>2.4875621890547265E-2</v>
      </c>
      <c r="H68" s="5">
        <f>Absolute!H68/$C68</f>
        <v>1.1666666666666667</v>
      </c>
      <c r="I68" s="268">
        <f>SUM(F68:H68)</f>
        <v>1.5298507462686568</v>
      </c>
      <c r="J68" s="268"/>
      <c r="K68" s="17">
        <f>Absolute!K68/$C68</f>
        <v>45.067164179104481</v>
      </c>
    </row>
    <row r="69" spans="1:11" x14ac:dyDescent="0.2">
      <c r="A69" s="16"/>
      <c r="B69" s="3"/>
      <c r="C69" s="3"/>
      <c r="D69" s="5"/>
      <c r="E69" s="5"/>
      <c r="F69" s="5"/>
      <c r="G69" s="5"/>
      <c r="H69" s="5"/>
      <c r="I69" s="268"/>
      <c r="J69" s="268"/>
      <c r="K69" s="17"/>
    </row>
    <row r="70" spans="1:11" ht="13.5" thickBot="1" x14ac:dyDescent="0.25">
      <c r="A70" s="18" t="s">
        <v>30</v>
      </c>
      <c r="B70" s="19">
        <f>SUM(B64:B69)</f>
        <v>74</v>
      </c>
      <c r="C70" s="20">
        <f>SUM(C64:C69)</f>
        <v>7929</v>
      </c>
      <c r="D70" s="21">
        <f>Absolute!D70/(C70-C68)</f>
        <v>9.4182277135645016</v>
      </c>
      <c r="E70" s="22">
        <f>Absolute!E70/(C70-C68)</f>
        <v>21.529028829546963</v>
      </c>
      <c r="F70" s="22">
        <f>Absolute!F70/C70</f>
        <v>9.8625299533358551E-2</v>
      </c>
      <c r="G70" s="22">
        <f>Absolute!G70/C70</f>
        <v>6.9996216420734017E-2</v>
      </c>
      <c r="H70" s="22">
        <f>Absolute!H70/C70</f>
        <v>1.2231050573842854</v>
      </c>
      <c r="I70" s="264">
        <f>Absolute!I70/C70</f>
        <v>1.3917265733383781</v>
      </c>
      <c r="J70" s="264">
        <f>Absolute!J70/Absolute!$C70</f>
        <v>0</v>
      </c>
      <c r="K70" s="23">
        <f>Absolute!K70/C70</f>
        <v>22.085508891411276</v>
      </c>
    </row>
    <row r="72" spans="1:11" x14ac:dyDescent="0.2">
      <c r="A72" s="40" t="str">
        <f>Absolute!A72</f>
        <v>*(3) no data reported for one Russian plant</v>
      </c>
    </row>
    <row r="73" spans="1:11" ht="13.5" thickBot="1" x14ac:dyDescent="0.25"/>
    <row r="74" spans="1:11" ht="18.75" x14ac:dyDescent="0.2">
      <c r="A74" s="192" t="s">
        <v>42</v>
      </c>
      <c r="B74" s="193"/>
      <c r="C74" s="193"/>
      <c r="D74" s="193"/>
      <c r="E74" s="193"/>
      <c r="F74" s="193"/>
      <c r="G74" s="193"/>
      <c r="H74" s="193"/>
      <c r="I74" s="193"/>
      <c r="J74" s="193"/>
      <c r="K74" s="194"/>
    </row>
    <row r="75" spans="1:11" x14ac:dyDescent="0.2">
      <c r="A75" s="236"/>
      <c r="B75" s="237"/>
      <c r="C75" s="237"/>
      <c r="D75" s="237"/>
      <c r="E75" s="237"/>
      <c r="F75" s="237"/>
      <c r="G75" s="237"/>
      <c r="H75" s="237"/>
      <c r="I75" s="237"/>
      <c r="J75" s="237"/>
      <c r="K75" s="238"/>
    </row>
    <row r="76" spans="1:11" ht="25.5" x14ac:dyDescent="0.2">
      <c r="A76" s="195" t="s">
        <v>23</v>
      </c>
      <c r="B76" s="55" t="s">
        <v>5</v>
      </c>
      <c r="C76" s="55" t="s">
        <v>6</v>
      </c>
      <c r="D76" s="1" t="s">
        <v>7</v>
      </c>
      <c r="E76" s="1" t="s">
        <v>8</v>
      </c>
      <c r="F76" s="1" t="s">
        <v>9</v>
      </c>
      <c r="G76" s="1" t="s">
        <v>10</v>
      </c>
      <c r="H76" s="1" t="s">
        <v>11</v>
      </c>
      <c r="I76" s="239" t="s">
        <v>12</v>
      </c>
      <c r="J76" s="239"/>
      <c r="K76" s="54" t="s">
        <v>13</v>
      </c>
    </row>
    <row r="77" spans="1:11" ht="13.5" customHeight="1" x14ac:dyDescent="0.2">
      <c r="A77" s="196"/>
      <c r="B77" s="240" t="s">
        <v>14</v>
      </c>
      <c r="C77" s="240" t="s">
        <v>24</v>
      </c>
      <c r="D77" s="2" t="s">
        <v>86</v>
      </c>
      <c r="E77" s="240" t="s">
        <v>86</v>
      </c>
      <c r="F77" s="240" t="s">
        <v>86</v>
      </c>
      <c r="G77" s="240" t="s">
        <v>86</v>
      </c>
      <c r="H77" s="240" t="s">
        <v>86</v>
      </c>
      <c r="I77" s="205" t="s">
        <v>86</v>
      </c>
      <c r="J77" s="206"/>
      <c r="K77" s="234" t="s">
        <v>86</v>
      </c>
    </row>
    <row r="78" spans="1:11" ht="13.5" thickBot="1" x14ac:dyDescent="0.25">
      <c r="A78" s="228"/>
      <c r="B78" s="241"/>
      <c r="C78" s="241"/>
      <c r="D78" s="48" t="s">
        <v>25</v>
      </c>
      <c r="E78" s="241"/>
      <c r="F78" s="241"/>
      <c r="G78" s="241"/>
      <c r="H78" s="241"/>
      <c r="I78" s="260"/>
      <c r="J78" s="261"/>
      <c r="K78" s="235"/>
    </row>
    <row r="79" spans="1:11" x14ac:dyDescent="0.2">
      <c r="A79" s="44" t="str">
        <f>A64</f>
        <v>Europe</v>
      </c>
      <c r="B79" s="14">
        <f>Absolute!B79</f>
        <v>42</v>
      </c>
      <c r="C79" s="14">
        <f>Absolute!C79</f>
        <v>4780</v>
      </c>
      <c r="D79" s="15">
        <f>Absolute!D79/$C79</f>
        <v>28.406276150627615</v>
      </c>
      <c r="E79" s="15">
        <f>Absolute!E79/$C79</f>
        <v>38.543723849372384</v>
      </c>
      <c r="F79" s="15">
        <f>Absolute!F79/$C79</f>
        <v>7.4267782426778242E-2</v>
      </c>
      <c r="G79" s="15">
        <f>Absolute!G79/$C79</f>
        <v>7.9288702928870289E-2</v>
      </c>
      <c r="H79" s="15">
        <f>Absolute!H79/$C79</f>
        <v>0.81673640167364014</v>
      </c>
      <c r="I79" s="267">
        <f>SUM(F79:H79)</f>
        <v>0.97029288702928862</v>
      </c>
      <c r="J79" s="267"/>
      <c r="K79" s="46">
        <f>Absolute!K79/$C79</f>
        <v>33.892887029288701</v>
      </c>
    </row>
    <row r="80" spans="1:11" ht="25.5" x14ac:dyDescent="0.2">
      <c r="A80" s="16" t="str">
        <f>A65</f>
        <v>United States of America      + Canada</v>
      </c>
      <c r="B80" s="14">
        <f>Absolute!B80</f>
        <v>8</v>
      </c>
      <c r="C80" s="14">
        <f>Absolute!C80</f>
        <v>967</v>
      </c>
      <c r="D80" s="15">
        <f>Absolute!D80/$C80</f>
        <v>43.354705274043432</v>
      </c>
      <c r="E80" s="15">
        <f>Absolute!E80/$C80</f>
        <v>4.4198552223371248</v>
      </c>
      <c r="F80" s="15">
        <f>Absolute!F80/$C80</f>
        <v>7.7559462254395042E-2</v>
      </c>
      <c r="G80" s="15">
        <f>Absolute!G80/$C80</f>
        <v>3.3092037228541885E-2</v>
      </c>
      <c r="H80" s="15">
        <f>Absolute!H80/$C80</f>
        <v>1.4498448810754911</v>
      </c>
      <c r="I80" s="268">
        <f>SUM(F80:H80)</f>
        <v>1.560496380558428</v>
      </c>
      <c r="J80" s="268"/>
      <c r="K80" s="46">
        <f>Absolute!K80/$C80</f>
        <v>12.641158221303</v>
      </c>
    </row>
    <row r="81" spans="1:11" x14ac:dyDescent="0.2">
      <c r="A81" s="16" t="str">
        <f>A66</f>
        <v>India</v>
      </c>
      <c r="B81" s="14">
        <f>Absolute!B81</f>
        <v>10</v>
      </c>
      <c r="C81" s="14">
        <f>Absolute!C81</f>
        <v>308</v>
      </c>
      <c r="D81" s="15">
        <f>Absolute!D81/$C81</f>
        <v>29.376623376623378</v>
      </c>
      <c r="E81" s="15">
        <f>Absolute!E81/$C81</f>
        <v>28.331168831168831</v>
      </c>
      <c r="F81" s="15">
        <f>Absolute!F81/$C81</f>
        <v>0.16233766233766234</v>
      </c>
      <c r="G81" s="15">
        <f>Absolute!G81/$C81</f>
        <v>0</v>
      </c>
      <c r="H81" s="15">
        <f>Absolute!H81/$C81</f>
        <v>0.74188311688311692</v>
      </c>
      <c r="I81" s="268">
        <f>SUM(F81:H81)</f>
        <v>0.90422077922077926</v>
      </c>
      <c r="J81" s="268"/>
      <c r="K81" s="46">
        <f>Absolute!K81/$C81</f>
        <v>3.6363636363636362</v>
      </c>
    </row>
    <row r="82" spans="1:11" ht="25.5" x14ac:dyDescent="0.2">
      <c r="A82" s="16" t="str">
        <f>A67</f>
        <v>Brazil + Argentina (1 plant) + Uruguay (1 plant)</v>
      </c>
      <c r="B82" s="14">
        <f>Absolute!B82</f>
        <v>7</v>
      </c>
      <c r="C82" s="14">
        <f>Absolute!C82</f>
        <v>447</v>
      </c>
      <c r="D82" s="15">
        <f>Absolute!D82/$C82</f>
        <v>34.731543624161077</v>
      </c>
      <c r="E82" s="15">
        <f>Absolute!E82/$C82</f>
        <v>39.427293064876956</v>
      </c>
      <c r="F82" s="15">
        <f>Absolute!F82/$C82</f>
        <v>0.116331096196868</v>
      </c>
      <c r="G82" s="15">
        <f>Absolute!G82/$C82</f>
        <v>3.803131991051454E-2</v>
      </c>
      <c r="H82" s="15">
        <f>Absolute!H82/$C82</f>
        <v>2.7718120805369129</v>
      </c>
      <c r="I82" s="268">
        <f>SUM(F82:H82)</f>
        <v>2.9261744966442955</v>
      </c>
      <c r="J82" s="268"/>
      <c r="K82" s="46">
        <f>Absolute!K82/$C82</f>
        <v>10.460850111856823</v>
      </c>
    </row>
    <row r="83" spans="1:11" x14ac:dyDescent="0.2">
      <c r="A83" s="44" t="str">
        <f>Absolute!A83</f>
        <v>Russia *(4)</v>
      </c>
      <c r="B83" s="14">
        <f>Absolute!B83</f>
        <v>3</v>
      </c>
      <c r="C83" s="14">
        <f>Absolute!C83</f>
        <v>402</v>
      </c>
      <c r="D83" s="41" t="s">
        <v>40</v>
      </c>
      <c r="E83" s="101">
        <f>Absolute!E83/$C83</f>
        <v>65.574626865671647</v>
      </c>
      <c r="F83" s="101">
        <f>Absolute!F83/$C83</f>
        <v>0.23383084577114427</v>
      </c>
      <c r="G83" s="101">
        <f>Absolute!G83/$C83</f>
        <v>6.7164179104477612E-2</v>
      </c>
      <c r="H83" s="101">
        <f>Absolute!H83/$C83</f>
        <v>1.7611940298507462</v>
      </c>
      <c r="I83" s="267">
        <f>SUM(F83:H83)</f>
        <v>2.0621890547263684</v>
      </c>
      <c r="J83" s="267"/>
      <c r="K83" s="102">
        <f>Absolute!K83/$C83</f>
        <v>44.656716417910445</v>
      </c>
    </row>
    <row r="84" spans="1:11" x14ac:dyDescent="0.2">
      <c r="A84" s="16"/>
      <c r="B84" s="3"/>
      <c r="C84" s="3"/>
      <c r="D84" s="5"/>
      <c r="E84" s="5"/>
      <c r="F84" s="5"/>
      <c r="G84" s="5"/>
      <c r="H84" s="5"/>
      <c r="I84" s="268"/>
      <c r="J84" s="268"/>
      <c r="K84" s="17"/>
    </row>
    <row r="85" spans="1:11" ht="13.5" thickBot="1" x14ac:dyDescent="0.25">
      <c r="A85" s="18" t="s">
        <v>30</v>
      </c>
      <c r="B85" s="19">
        <f>SUM(B79:B84)</f>
        <v>70</v>
      </c>
      <c r="C85" s="20">
        <f>SUM(C79:C84)</f>
        <v>6904</v>
      </c>
      <c r="D85" s="21">
        <f>Absolute!D85/(C85-C83)</f>
        <v>31.110273761919409</v>
      </c>
      <c r="E85" s="22">
        <f>Absolute!E85/C85</f>
        <v>34.939745075318655</v>
      </c>
      <c r="F85" s="22">
        <f>Absolute!F85/C85</f>
        <v>9.0672074159907301E-2</v>
      </c>
      <c r="G85" s="22">
        <f>Absolute!G85/C85</f>
        <v>6.590382387022016E-2</v>
      </c>
      <c r="H85" s="22">
        <f>Absolute!H85/C85</f>
        <v>1.0836471610660487</v>
      </c>
      <c r="I85" s="264">
        <f>Absolute!I85/C85</f>
        <v>1.240223059096176</v>
      </c>
      <c r="J85" s="264" t="e">
        <f>Absolute!J86/Absolute!$C86</f>
        <v>#DIV/0!</v>
      </c>
      <c r="K85" s="23">
        <f>Absolute!K85/C85</f>
        <v>28.676129779837776</v>
      </c>
    </row>
    <row r="86" spans="1:11" x14ac:dyDescent="0.2">
      <c r="A86" s="36"/>
      <c r="B86" s="37"/>
      <c r="C86" s="38"/>
      <c r="D86" s="64"/>
      <c r="E86" s="65"/>
      <c r="F86" s="65"/>
      <c r="G86" s="65"/>
      <c r="H86" s="65"/>
      <c r="I86" s="65"/>
      <c r="J86" s="65"/>
      <c r="K86" s="65"/>
    </row>
    <row r="87" spans="1:11" x14ac:dyDescent="0.2">
      <c r="A87" s="63" t="str">
        <f>Absolute!A87</f>
        <v>For India, only Hg purchases (sales data not available)</v>
      </c>
    </row>
    <row r="88" spans="1:11" x14ac:dyDescent="0.2">
      <c r="A88" s="40" t="str">
        <f>Absolute!A88</f>
        <v>*(3) no data reported for one Russian plant</v>
      </c>
    </row>
    <row r="89" spans="1:11" x14ac:dyDescent="0.2">
      <c r="A89" s="40" t="str">
        <f>Absolute!A89</f>
        <v>*(4) data "consumption" extrapolated from the year 2008 for one plant</v>
      </c>
    </row>
    <row r="90" spans="1:11" ht="13.5" thickBot="1" x14ac:dyDescent="0.25"/>
    <row r="91" spans="1:11" ht="18.75" x14ac:dyDescent="0.2">
      <c r="A91" s="192" t="s">
        <v>46</v>
      </c>
      <c r="B91" s="193"/>
      <c r="C91" s="193"/>
      <c r="D91" s="193"/>
      <c r="E91" s="193"/>
      <c r="F91" s="193"/>
      <c r="G91" s="193"/>
      <c r="H91" s="193"/>
      <c r="I91" s="193"/>
      <c r="J91" s="193"/>
      <c r="K91" s="194"/>
    </row>
    <row r="92" spans="1:11" x14ac:dyDescent="0.2">
      <c r="A92" s="236"/>
      <c r="B92" s="237"/>
      <c r="C92" s="237"/>
      <c r="D92" s="237"/>
      <c r="E92" s="237"/>
      <c r="F92" s="237"/>
      <c r="G92" s="237"/>
      <c r="H92" s="237"/>
      <c r="I92" s="237"/>
      <c r="J92" s="237"/>
      <c r="K92" s="238"/>
    </row>
    <row r="93" spans="1:11" ht="25.5" x14ac:dyDescent="0.2">
      <c r="A93" s="195" t="s">
        <v>23</v>
      </c>
      <c r="B93" s="55" t="s">
        <v>5</v>
      </c>
      <c r="C93" s="55" t="s">
        <v>6</v>
      </c>
      <c r="D93" s="1" t="s">
        <v>7</v>
      </c>
      <c r="E93" s="1" t="s">
        <v>8</v>
      </c>
      <c r="F93" s="1" t="s">
        <v>9</v>
      </c>
      <c r="G93" s="1" t="s">
        <v>10</v>
      </c>
      <c r="H93" s="1" t="s">
        <v>11</v>
      </c>
      <c r="I93" s="239" t="s">
        <v>12</v>
      </c>
      <c r="J93" s="239"/>
      <c r="K93" s="54" t="s">
        <v>13</v>
      </c>
    </row>
    <row r="94" spans="1:11" ht="13.5" customHeight="1" x14ac:dyDescent="0.2">
      <c r="A94" s="196"/>
      <c r="B94" s="240" t="s">
        <v>14</v>
      </c>
      <c r="C94" s="240" t="s">
        <v>24</v>
      </c>
      <c r="D94" s="2" t="s">
        <v>86</v>
      </c>
      <c r="E94" s="240" t="s">
        <v>86</v>
      </c>
      <c r="F94" s="240" t="s">
        <v>86</v>
      </c>
      <c r="G94" s="240" t="s">
        <v>86</v>
      </c>
      <c r="H94" s="240" t="s">
        <v>86</v>
      </c>
      <c r="I94" s="205" t="s">
        <v>86</v>
      </c>
      <c r="J94" s="206"/>
      <c r="K94" s="234" t="s">
        <v>86</v>
      </c>
    </row>
    <row r="95" spans="1:11" ht="13.5" thickBot="1" x14ac:dyDescent="0.25">
      <c r="A95" s="228"/>
      <c r="B95" s="241"/>
      <c r="C95" s="241"/>
      <c r="D95" s="48" t="s">
        <v>25</v>
      </c>
      <c r="E95" s="241"/>
      <c r="F95" s="241"/>
      <c r="G95" s="241"/>
      <c r="H95" s="241"/>
      <c r="I95" s="260"/>
      <c r="J95" s="261"/>
      <c r="K95" s="235"/>
    </row>
    <row r="96" spans="1:11" x14ac:dyDescent="0.2">
      <c r="A96" s="44" t="str">
        <f>A79</f>
        <v>Europe</v>
      </c>
      <c r="B96" s="14">
        <f>Absolute!B96</f>
        <v>37</v>
      </c>
      <c r="C96" s="14">
        <f>Absolute!C96</f>
        <v>4483</v>
      </c>
      <c r="D96" s="15">
        <f>Absolute!D96/$C96</f>
        <v>5.4576176667410214</v>
      </c>
      <c r="E96" s="15">
        <f>Absolute!E96/$C96</f>
        <v>33.065426389002454</v>
      </c>
      <c r="F96" s="15">
        <f>Absolute!F96/$C96</f>
        <v>6.4688824447914337E-2</v>
      </c>
      <c r="G96" s="15">
        <f>Absolute!G96/$C96</f>
        <v>7.1157706892705772E-2</v>
      </c>
      <c r="H96" s="15">
        <f>Absolute!H96/$C96</f>
        <v>0.78072719161275927</v>
      </c>
      <c r="I96" s="267">
        <f>SUM(F96:H96)</f>
        <v>0.91657372295337936</v>
      </c>
      <c r="J96" s="267"/>
      <c r="K96" s="46">
        <f>Absolute!K96/$C96</f>
        <v>35.074503680571048</v>
      </c>
    </row>
    <row r="97" spans="1:11" ht="25.5" x14ac:dyDescent="0.2">
      <c r="A97" s="16" t="str">
        <f>A80</f>
        <v>United States of America      + Canada</v>
      </c>
      <c r="B97" s="14">
        <f>Absolute!B97</f>
        <v>7</v>
      </c>
      <c r="C97" s="14">
        <f>Absolute!C97</f>
        <v>711</v>
      </c>
      <c r="D97" s="15">
        <f>Absolute!D97/$C97</f>
        <v>16.926863572433192</v>
      </c>
      <c r="E97" s="15">
        <f>Absolute!E97/$C97</f>
        <v>13.30239099859353</v>
      </c>
      <c r="F97" s="15">
        <f>Absolute!F97/$C97</f>
        <v>7.3136427566807313E-2</v>
      </c>
      <c r="G97" s="15">
        <f>Absolute!G97/$C97</f>
        <v>3.5161744022503515E-2</v>
      </c>
      <c r="H97" s="15">
        <f>Absolute!H97/$C97</f>
        <v>2.1828410689170181</v>
      </c>
      <c r="I97" s="268">
        <f>SUM(F97:H97)</f>
        <v>2.2911392405063289</v>
      </c>
      <c r="J97" s="268"/>
      <c r="K97" s="46">
        <f>Absolute!K97/$C97</f>
        <v>8.804500703234881</v>
      </c>
    </row>
    <row r="98" spans="1:11" x14ac:dyDescent="0.2">
      <c r="A98" s="16" t="str">
        <f>A81</f>
        <v>India</v>
      </c>
      <c r="B98" s="14">
        <f>Absolute!B98</f>
        <v>8</v>
      </c>
      <c r="C98" s="14">
        <f>Absolute!C98</f>
        <v>215</v>
      </c>
      <c r="D98" s="15">
        <f>Absolute!D98/$C98</f>
        <v>10.804651162790698</v>
      </c>
      <c r="E98" s="15">
        <f>Absolute!E98/$C98</f>
        <v>24.079069767441862</v>
      </c>
      <c r="F98" s="15">
        <f>Absolute!F98/$C98</f>
        <v>0.11627906976744186</v>
      </c>
      <c r="G98" s="15">
        <f>Absolute!G98/$C98</f>
        <v>0</v>
      </c>
      <c r="H98" s="15">
        <f>Absolute!H98/$C98</f>
        <v>0.79069767441860461</v>
      </c>
      <c r="I98" s="268">
        <f>SUM(F98:H98)</f>
        <v>0.90697674418604646</v>
      </c>
      <c r="J98" s="268"/>
      <c r="K98" s="46">
        <f>Absolute!K98/$C98</f>
        <v>2.0558139534883719</v>
      </c>
    </row>
    <row r="99" spans="1:11" ht="25.5" x14ac:dyDescent="0.2">
      <c r="A99" s="16" t="str">
        <f>A82</f>
        <v>Brazil + Argentina (1 plant) + Uruguay (1 plant)</v>
      </c>
      <c r="B99" s="14">
        <f>Absolute!B99</f>
        <v>7</v>
      </c>
      <c r="C99" s="29">
        <f>Absolute!C99</f>
        <v>437.5</v>
      </c>
      <c r="D99" s="15">
        <f>Absolute!D99/$C99</f>
        <v>49.635428571428569</v>
      </c>
      <c r="E99" s="15">
        <f>Absolute!E99/$C99</f>
        <v>22.292571428571428</v>
      </c>
      <c r="F99" s="15">
        <f>Absolute!F99/$C99</f>
        <v>0.11268571428571428</v>
      </c>
      <c r="G99" s="15">
        <f>Absolute!G99/$C99</f>
        <v>3.0628571428571429E-2</v>
      </c>
      <c r="H99" s="15">
        <f>Absolute!H99/$C99</f>
        <v>3.1334857142857144</v>
      </c>
      <c r="I99" s="268">
        <f>SUM(F99:H99)</f>
        <v>3.2768000000000002</v>
      </c>
      <c r="J99" s="268"/>
      <c r="K99" s="46">
        <f>Absolute!K99/$C99</f>
        <v>10.890514285714287</v>
      </c>
    </row>
    <row r="100" spans="1:11" x14ac:dyDescent="0.2">
      <c r="A100" s="44" t="str">
        <f>Absolute!A100</f>
        <v>Russia</v>
      </c>
      <c r="B100" s="14">
        <f>Absolute!B100</f>
        <v>3</v>
      </c>
      <c r="C100" s="14">
        <f>Absolute!C100</f>
        <v>402</v>
      </c>
      <c r="D100" s="15">
        <f>Absolute!D100/$C100</f>
        <v>101.74875621890547</v>
      </c>
      <c r="E100" s="15">
        <f>Absolute!E100/$C100</f>
        <v>74.104477611940297</v>
      </c>
      <c r="F100" s="15">
        <f>Absolute!F100/$C100</f>
        <v>9.2039800995024873E-2</v>
      </c>
      <c r="G100" s="15">
        <f>Absolute!G100/$C100</f>
        <v>4.975124378109453E-2</v>
      </c>
      <c r="H100" s="15">
        <f>Absolute!H100/$C100</f>
        <v>1.7412935323383085</v>
      </c>
      <c r="I100" s="267">
        <f>SUM(F100:H100)</f>
        <v>1.883084577114428</v>
      </c>
      <c r="J100" s="267"/>
      <c r="K100" s="46">
        <f>Absolute!K100/$C100</f>
        <v>53.74875621890547</v>
      </c>
    </row>
    <row r="101" spans="1:11" x14ac:dyDescent="0.2">
      <c r="A101" s="16"/>
      <c r="B101" s="3"/>
      <c r="C101" s="3"/>
      <c r="D101" s="5"/>
      <c r="E101" s="5"/>
      <c r="F101" s="5"/>
      <c r="G101" s="5"/>
      <c r="H101" s="5"/>
      <c r="I101" s="268"/>
      <c r="J101" s="268"/>
      <c r="K101" s="17"/>
    </row>
    <row r="102" spans="1:11" ht="13.5" thickBot="1" x14ac:dyDescent="0.25">
      <c r="A102" s="18" t="s">
        <v>30</v>
      </c>
      <c r="B102" s="19">
        <f>SUM(B96:B101)</f>
        <v>62</v>
      </c>
      <c r="C102" s="20">
        <f>SUM(C96:C101)</f>
        <v>6248.5</v>
      </c>
      <c r="D102" s="21">
        <f>Absolute!D102/C102</f>
        <v>16.234776346323116</v>
      </c>
      <c r="E102" s="22">
        <f>Absolute!E102/C102</f>
        <v>32.393423461934546</v>
      </c>
      <c r="F102" s="22">
        <f>Absolute!F102/C102</f>
        <v>7.2545410898615673E-2</v>
      </c>
      <c r="G102" s="22">
        <f>Absolute!G102/C102</f>
        <v>6.0398495638953345E-2</v>
      </c>
      <c r="H102" s="22">
        <f>Absolute!H102/C102</f>
        <v>1.167144114587501</v>
      </c>
      <c r="I102" s="264">
        <f>Absolute!I102/C102</f>
        <v>1.30008802112507</v>
      </c>
      <c r="J102" s="264" t="e">
        <f>Absolute!J109/Absolute!$C109</f>
        <v>#VALUE!</v>
      </c>
      <c r="K102" s="23">
        <f>Absolute!K102/C102</f>
        <v>30.457325758181966</v>
      </c>
    </row>
    <row r="104" spans="1:11" x14ac:dyDescent="0.2">
      <c r="A104" s="63" t="s">
        <v>48</v>
      </c>
    </row>
    <row r="105" spans="1:11" x14ac:dyDescent="0.2">
      <c r="A105" s="40"/>
    </row>
    <row r="106" spans="1:11" x14ac:dyDescent="0.2">
      <c r="A106" s="40"/>
    </row>
    <row r="107" spans="1:11" ht="13.5" thickBot="1" x14ac:dyDescent="0.25">
      <c r="A107" s="40"/>
    </row>
    <row r="108" spans="1:11" ht="18.75" customHeight="1" x14ac:dyDescent="0.2">
      <c r="A108" s="192" t="s">
        <v>49</v>
      </c>
      <c r="B108" s="193"/>
      <c r="C108" s="193"/>
      <c r="D108" s="193"/>
      <c r="E108" s="193"/>
      <c r="F108" s="193"/>
      <c r="G108" s="193"/>
      <c r="H108" s="193"/>
      <c r="I108" s="193"/>
      <c r="J108" s="193"/>
      <c r="K108" s="194"/>
    </row>
    <row r="109" spans="1:11" x14ac:dyDescent="0.2">
      <c r="A109" s="225"/>
      <c r="B109" s="226"/>
      <c r="C109" s="226"/>
      <c r="D109" s="226"/>
      <c r="E109" s="226"/>
      <c r="F109" s="226"/>
      <c r="G109" s="226"/>
      <c r="H109" s="226"/>
      <c r="I109" s="226"/>
      <c r="J109" s="226"/>
      <c r="K109" s="227"/>
    </row>
    <row r="110" spans="1:11" ht="38.25" x14ac:dyDescent="0.2">
      <c r="A110" s="195" t="s">
        <v>23</v>
      </c>
      <c r="B110" s="55" t="s">
        <v>5</v>
      </c>
      <c r="C110" s="55" t="s">
        <v>6</v>
      </c>
      <c r="D110" s="1" t="s">
        <v>7</v>
      </c>
      <c r="E110" s="1" t="s">
        <v>8</v>
      </c>
      <c r="F110" s="1" t="s">
        <v>50</v>
      </c>
      <c r="G110" s="1" t="s">
        <v>10</v>
      </c>
      <c r="H110" s="1" t="s">
        <v>11</v>
      </c>
      <c r="I110" s="197" t="s">
        <v>12</v>
      </c>
      <c r="J110" s="198"/>
      <c r="K110" s="54" t="s">
        <v>13</v>
      </c>
    </row>
    <row r="111" spans="1:11" ht="13.5" customHeight="1" x14ac:dyDescent="0.2">
      <c r="A111" s="196"/>
      <c r="B111" s="203" t="s">
        <v>14</v>
      </c>
      <c r="C111" s="203" t="s">
        <v>24</v>
      </c>
      <c r="D111" s="2" t="s">
        <v>86</v>
      </c>
      <c r="E111" s="203" t="s">
        <v>86</v>
      </c>
      <c r="F111" s="203" t="s">
        <v>86</v>
      </c>
      <c r="G111" s="203" t="s">
        <v>86</v>
      </c>
      <c r="H111" s="203" t="s">
        <v>86</v>
      </c>
      <c r="I111" s="205" t="s">
        <v>86</v>
      </c>
      <c r="J111" s="206"/>
      <c r="K111" s="209" t="s">
        <v>86</v>
      </c>
    </row>
    <row r="112" spans="1:11" ht="13.5" thickBot="1" x14ac:dyDescent="0.25">
      <c r="A112" s="228"/>
      <c r="B112" s="259"/>
      <c r="C112" s="259"/>
      <c r="D112" s="48" t="s">
        <v>25</v>
      </c>
      <c r="E112" s="259"/>
      <c r="F112" s="259"/>
      <c r="G112" s="259"/>
      <c r="H112" s="259"/>
      <c r="I112" s="260"/>
      <c r="J112" s="261"/>
      <c r="K112" s="224"/>
    </row>
    <row r="113" spans="1:11" x14ac:dyDescent="0.2">
      <c r="A113" s="44" t="str">
        <f>Absolute!A111</f>
        <v>Europe</v>
      </c>
      <c r="B113" s="14">
        <f>Absolute!B111</f>
        <v>37</v>
      </c>
      <c r="C113" s="29">
        <f>Absolute!$C111</f>
        <v>4223.6000000000004</v>
      </c>
      <c r="D113" s="70">
        <f>Absolute!D111/$C113</f>
        <v>-30.444881144047731</v>
      </c>
      <c r="E113" s="70">
        <f>Absolute!E111/$C113</f>
        <v>38.286769580452692</v>
      </c>
      <c r="F113" s="70">
        <f>Absolute!F111/$C113</f>
        <v>5.8244151908324646E-2</v>
      </c>
      <c r="G113" s="70">
        <f>Absolute!G111/$C113</f>
        <v>0.18775452220854247</v>
      </c>
      <c r="H113" s="70">
        <f>Absolute!H111/$C113</f>
        <v>0.68732834548726196</v>
      </c>
      <c r="I113" s="265">
        <f>SUM(F113:H113)</f>
        <v>0.933327019604129</v>
      </c>
      <c r="J113" s="266"/>
      <c r="K113" s="46">
        <f>Absolute!K111/$C113</f>
        <v>10.250260441329671</v>
      </c>
    </row>
    <row r="114" spans="1:11" ht="25.5" x14ac:dyDescent="0.2">
      <c r="A114" s="44" t="str">
        <f>Absolute!A112</f>
        <v>United States of America                + Canada + Mexico</v>
      </c>
      <c r="B114" s="14">
        <f>Absolute!B112</f>
        <v>6</v>
      </c>
      <c r="C114" s="29">
        <f>Absolute!$C112</f>
        <v>556.79999999999995</v>
      </c>
      <c r="D114" s="70">
        <f>Absolute!D112/$C114</f>
        <v>18.627873563218394</v>
      </c>
      <c r="E114" s="70">
        <f>Absolute!E112/$C114</f>
        <v>5.3556034482758621</v>
      </c>
      <c r="F114" s="70">
        <f>Absolute!F112/$C114</f>
        <v>7.2198275862068978E-2</v>
      </c>
      <c r="G114" s="70">
        <f>Absolute!G112/$C114</f>
        <v>3.6637931034482762E-2</v>
      </c>
      <c r="H114" s="70">
        <f>Absolute!H112/$C114</f>
        <v>1.7474856321839083</v>
      </c>
      <c r="I114" s="255">
        <f>SUM(F114:H114)</f>
        <v>1.8563218390804601</v>
      </c>
      <c r="J114" s="256"/>
      <c r="K114" s="46">
        <f>Absolute!K112/$C114</f>
        <v>11.104525862068966</v>
      </c>
    </row>
    <row r="115" spans="1:11" x14ac:dyDescent="0.2">
      <c r="A115" s="44" t="str">
        <f>Absolute!A113</f>
        <v>India</v>
      </c>
      <c r="B115" s="14">
        <f>Absolute!B113</f>
        <v>7</v>
      </c>
      <c r="C115" s="29">
        <f>Absolute!$C113</f>
        <v>188</v>
      </c>
      <c r="D115" s="70">
        <f>Absolute!D113/$C115</f>
        <v>26.329787234042552</v>
      </c>
      <c r="E115" s="70">
        <f>Absolute!E113/$C115</f>
        <v>24.468085106382979</v>
      </c>
      <c r="F115" s="70">
        <f>Absolute!F113/$C115</f>
        <v>0.13297872340425532</v>
      </c>
      <c r="G115" s="70">
        <f>Absolute!G113/$C115</f>
        <v>0</v>
      </c>
      <c r="H115" s="70">
        <f>Absolute!H113/$C115</f>
        <v>0.80319148936170215</v>
      </c>
      <c r="I115" s="255">
        <f>SUM(F115:H115)</f>
        <v>0.93617021276595747</v>
      </c>
      <c r="J115" s="256"/>
      <c r="K115" s="46">
        <f>Absolute!K113/$C115</f>
        <v>2.3510638297872339</v>
      </c>
    </row>
    <row r="116" spans="1:11" ht="25.5" x14ac:dyDescent="0.2">
      <c r="A116" s="44" t="str">
        <f>Absolute!A114</f>
        <v>Brazil * (5) + Argentina (1 plant) + Uruguay (1 plant)</v>
      </c>
      <c r="B116" s="14">
        <f>Absolute!B114</f>
        <v>7</v>
      </c>
      <c r="C116" s="29">
        <f>Absolute!$C114</f>
        <v>335.2</v>
      </c>
      <c r="D116" s="70">
        <f>Absolute!D114/$C116</f>
        <v>-296.5900954653938</v>
      </c>
      <c r="E116" s="70">
        <f>Absolute!E114/$C116</f>
        <v>38.636634844868738</v>
      </c>
      <c r="F116" s="70">
        <f>Absolute!F114/$C116</f>
        <v>0.1032219570405728</v>
      </c>
      <c r="G116" s="70">
        <f>Absolute!G114/$C116</f>
        <v>3.400954653937948E-2</v>
      </c>
      <c r="H116" s="70">
        <f>Absolute!H114/$C116</f>
        <v>4.0322195704057275</v>
      </c>
      <c r="I116" s="255">
        <f>SUM(F116:H116)</f>
        <v>4.1694510739856803</v>
      </c>
      <c r="J116" s="256"/>
      <c r="K116" s="46">
        <f>Absolute!K114/$C116</f>
        <v>12.548329355608592</v>
      </c>
    </row>
    <row r="117" spans="1:11" x14ac:dyDescent="0.2">
      <c r="A117" s="44" t="str">
        <f>Absolute!A115</f>
        <v>Russia</v>
      </c>
      <c r="B117" s="14">
        <f>Absolute!B115</f>
        <v>3</v>
      </c>
      <c r="C117" s="29">
        <f>Absolute!$C115</f>
        <v>402</v>
      </c>
      <c r="D117" s="70">
        <f>Absolute!D115/$C117</f>
        <v>78.554726368159209</v>
      </c>
      <c r="E117" s="70">
        <f>Absolute!E115/$C117</f>
        <v>62.288557213930346</v>
      </c>
      <c r="F117" s="70">
        <f>Absolute!F115/$C117</f>
        <v>0.15472636815920399</v>
      </c>
      <c r="G117" s="70">
        <f>Absolute!G115/$C117</f>
        <v>3.3582089552238806E-2</v>
      </c>
      <c r="H117" s="70">
        <f>Absolute!H115/$C117</f>
        <v>0.79601990049751248</v>
      </c>
      <c r="I117" s="255">
        <f>SUM(F117:H117)</f>
        <v>0.98432835820895526</v>
      </c>
      <c r="J117" s="256"/>
      <c r="K117" s="46">
        <f>Absolute!K115/$C117</f>
        <v>46.412935323383081</v>
      </c>
    </row>
    <row r="118" spans="1:11" x14ac:dyDescent="0.2">
      <c r="A118" s="16"/>
      <c r="B118" s="3"/>
      <c r="C118" s="3"/>
      <c r="D118" s="5"/>
      <c r="E118" s="5"/>
      <c r="F118" s="5"/>
      <c r="G118" s="5"/>
      <c r="H118" s="5"/>
      <c r="I118" s="255"/>
      <c r="J118" s="256"/>
      <c r="K118" s="17"/>
    </row>
    <row r="119" spans="1:11" ht="13.5" thickBot="1" x14ac:dyDescent="0.25">
      <c r="A119" s="18" t="s">
        <v>30</v>
      </c>
      <c r="B119" s="19">
        <f>SUM(B113:B118)</f>
        <v>60</v>
      </c>
      <c r="C119" s="20">
        <f>SUM(C113:C118)</f>
        <v>5705.6</v>
      </c>
      <c r="D119" s="21">
        <f>Absolute!D117/$C119</f>
        <v>-31.74127173303421</v>
      </c>
      <c r="E119" s="21">
        <f>Absolute!E117/$C119</f>
        <v>36.329395681435777</v>
      </c>
      <c r="F119" s="21">
        <f>Absolute!F117/$C119</f>
        <v>7.150869321368479E-2</v>
      </c>
      <c r="G119" s="21">
        <f>Absolute!G117/$C119</f>
        <v>0.14692582725743128</v>
      </c>
      <c r="H119" s="21">
        <f>Absolute!H117/$C119</f>
        <v>0.99877313516545152</v>
      </c>
      <c r="I119" s="264">
        <f>Absolute!I117/C119</f>
        <v>1.2172076556365676</v>
      </c>
      <c r="J119" s="264" t="e">
        <f>Absolute!J124/Absolute!$C124</f>
        <v>#VALUE!</v>
      </c>
      <c r="K119" s="23">
        <f>Absolute!K117/$C119</f>
        <v>12.75627453729669</v>
      </c>
    </row>
    <row r="121" spans="1:11" x14ac:dyDescent="0.2">
      <c r="A121" s="40" t="s">
        <v>52</v>
      </c>
    </row>
    <row r="124" spans="1:11" ht="13.5" thickBot="1" x14ac:dyDescent="0.25"/>
    <row r="125" spans="1:11" ht="18.75" customHeight="1" x14ac:dyDescent="0.2">
      <c r="A125" s="192" t="s">
        <v>53</v>
      </c>
      <c r="B125" s="193"/>
      <c r="C125" s="193"/>
      <c r="D125" s="193"/>
      <c r="E125" s="193"/>
      <c r="F125" s="193"/>
      <c r="G125" s="193"/>
      <c r="H125" s="193"/>
      <c r="I125" s="193"/>
      <c r="J125" s="193"/>
      <c r="K125" s="194"/>
    </row>
    <row r="126" spans="1:11" x14ac:dyDescent="0.2">
      <c r="A126" s="225"/>
      <c r="B126" s="226"/>
      <c r="C126" s="226"/>
      <c r="D126" s="226"/>
      <c r="E126" s="226"/>
      <c r="F126" s="226"/>
      <c r="G126" s="226"/>
      <c r="H126" s="226"/>
      <c r="I126" s="226"/>
      <c r="J126" s="226"/>
      <c r="K126" s="227"/>
    </row>
    <row r="127" spans="1:11" ht="38.25" x14ac:dyDescent="0.2">
      <c r="A127" s="195" t="s">
        <v>23</v>
      </c>
      <c r="B127" s="55" t="s">
        <v>5</v>
      </c>
      <c r="C127" s="55" t="s">
        <v>6</v>
      </c>
      <c r="D127" s="1" t="s">
        <v>7</v>
      </c>
      <c r="E127" s="1" t="s">
        <v>8</v>
      </c>
      <c r="F127" s="1" t="s">
        <v>50</v>
      </c>
      <c r="G127" s="1" t="s">
        <v>10</v>
      </c>
      <c r="H127" s="1" t="s">
        <v>11</v>
      </c>
      <c r="I127" s="197" t="s">
        <v>12</v>
      </c>
      <c r="J127" s="198"/>
      <c r="K127" s="54" t="s">
        <v>13</v>
      </c>
    </row>
    <row r="128" spans="1:11" ht="13.5" customHeight="1" x14ac:dyDescent="0.2">
      <c r="A128" s="196"/>
      <c r="B128" s="203" t="s">
        <v>14</v>
      </c>
      <c r="C128" s="203" t="s">
        <v>24</v>
      </c>
      <c r="D128" s="2" t="s">
        <v>86</v>
      </c>
      <c r="E128" s="203" t="s">
        <v>86</v>
      </c>
      <c r="F128" s="203" t="s">
        <v>86</v>
      </c>
      <c r="G128" s="203" t="s">
        <v>86</v>
      </c>
      <c r="H128" s="203" t="s">
        <v>86</v>
      </c>
      <c r="I128" s="205" t="s">
        <v>86</v>
      </c>
      <c r="J128" s="206"/>
      <c r="K128" s="209" t="s">
        <v>86</v>
      </c>
    </row>
    <row r="129" spans="1:11" ht="13.5" thickBot="1" x14ac:dyDescent="0.25">
      <c r="A129" s="228"/>
      <c r="B129" s="259"/>
      <c r="C129" s="259"/>
      <c r="D129" s="48" t="s">
        <v>25</v>
      </c>
      <c r="E129" s="259"/>
      <c r="F129" s="259"/>
      <c r="G129" s="259"/>
      <c r="H129" s="259"/>
      <c r="I129" s="260"/>
      <c r="J129" s="261"/>
      <c r="K129" s="224"/>
    </row>
    <row r="130" spans="1:11" x14ac:dyDescent="0.2">
      <c r="A130" s="44" t="str">
        <f>Absolute!A126</f>
        <v>Europe</v>
      </c>
      <c r="B130" s="14">
        <f>Absolute!B126</f>
        <v>34</v>
      </c>
      <c r="C130" s="29">
        <f>Absolute!$C126</f>
        <v>3966.3</v>
      </c>
      <c r="D130" s="15">
        <f>Absolute!D126/$C130</f>
        <v>-32.026826009126886</v>
      </c>
      <c r="E130" s="15">
        <f>Absolute!E126/$C130</f>
        <v>3.7526157880140181</v>
      </c>
      <c r="F130" s="15">
        <f>Absolute!F126/$C130</f>
        <v>7.3620250611401053E-2</v>
      </c>
      <c r="G130" s="15">
        <f>Absolute!G126/$C130</f>
        <v>0.14850112195244938</v>
      </c>
      <c r="H130" s="15">
        <f>Absolute!H126/$C130</f>
        <v>0.65703552429216139</v>
      </c>
      <c r="I130" s="265">
        <f>SUM(F130:H130)</f>
        <v>0.87915689685601184</v>
      </c>
      <c r="J130" s="266"/>
      <c r="K130" s="46">
        <f>Absolute!K126/$C130</f>
        <v>9.6611451478708119</v>
      </c>
    </row>
    <row r="131" spans="1:11" ht="25.5" x14ac:dyDescent="0.2">
      <c r="A131" s="44" t="str">
        <f>Absolute!A127</f>
        <v>United States of America                + Canada + Mexico</v>
      </c>
      <c r="B131" s="14">
        <f>Absolute!B127</f>
        <v>6</v>
      </c>
      <c r="C131" s="29">
        <f>Absolute!$C127</f>
        <v>613.5</v>
      </c>
      <c r="D131" s="15">
        <f>Absolute!D127/$C131</f>
        <v>-27.757131214343929</v>
      </c>
      <c r="E131" s="15">
        <f>Absolute!E127/$C131</f>
        <v>0.56477587612061941</v>
      </c>
      <c r="F131" s="15">
        <f>Absolute!F127/$C131</f>
        <v>7.2371638141809289E-2</v>
      </c>
      <c r="G131" s="15">
        <f>Absolute!G127/$C131</f>
        <v>3.9119804400977995E-2</v>
      </c>
      <c r="H131" s="15">
        <f>Absolute!H127/$C131</f>
        <v>1.8141809290953546</v>
      </c>
      <c r="I131" s="255">
        <f>SUM(F131:H131)</f>
        <v>1.9256723716381419</v>
      </c>
      <c r="J131" s="256"/>
      <c r="K131" s="46">
        <f>Absolute!K127/$C131</f>
        <v>9.9054604726976372</v>
      </c>
    </row>
    <row r="132" spans="1:11" x14ac:dyDescent="0.2">
      <c r="A132" s="44" t="str">
        <f>Absolute!A128</f>
        <v>India</v>
      </c>
      <c r="B132" s="14">
        <f>Absolute!B128</f>
        <v>7</v>
      </c>
      <c r="C132" s="29">
        <f>Absolute!$C128</f>
        <v>188</v>
      </c>
      <c r="D132" s="15">
        <f>Absolute!D128/$C132</f>
        <v>5.2887765957446806</v>
      </c>
      <c r="E132" s="15">
        <f>Absolute!E128/$C132</f>
        <v>14.913792553191492</v>
      </c>
      <c r="F132" s="15">
        <f>Absolute!F128/$C132</f>
        <v>4.2553191489361701E-2</v>
      </c>
      <c r="G132" s="15">
        <f>Absolute!G128/$C132</f>
        <v>0</v>
      </c>
      <c r="H132" s="15">
        <f>Absolute!H128/$C132</f>
        <v>0.59275409574468085</v>
      </c>
      <c r="I132" s="255">
        <f>SUM(F132:H132)</f>
        <v>0.63530728723404251</v>
      </c>
      <c r="J132" s="256"/>
      <c r="K132" s="46">
        <f>Absolute!K128/$C132</f>
        <v>2.8776595744680851</v>
      </c>
    </row>
    <row r="133" spans="1:11" ht="25.5" x14ac:dyDescent="0.2">
      <c r="A133" s="44" t="str">
        <f>Absolute!A129</f>
        <v>Brazil + Argentina (1 plant) + Uruguay (1 plant) * (5 bis)</v>
      </c>
      <c r="B133" s="100">
        <f>Absolute!B129</f>
        <v>6</v>
      </c>
      <c r="C133" s="29">
        <f>Absolute!$C129</f>
        <v>318.60000000000002</v>
      </c>
      <c r="D133" s="15">
        <f>Absolute!D129/$C133</f>
        <v>75.574387947269301</v>
      </c>
      <c r="E133" s="15">
        <f>Absolute!E129/$C133</f>
        <v>50.282485875706215</v>
      </c>
      <c r="F133" s="15">
        <f>Absolute!F129/$C133</f>
        <v>9.03954802259887E-2</v>
      </c>
      <c r="G133" s="15">
        <f>Absolute!G129/$C133</f>
        <v>4.8650345260514746E-2</v>
      </c>
      <c r="H133" s="15">
        <f>Absolute!H129/$C133</f>
        <v>4.6723163841807906</v>
      </c>
      <c r="I133" s="255">
        <f>SUM(F133:H133)</f>
        <v>4.8113622096672941</v>
      </c>
      <c r="J133" s="256"/>
      <c r="K133" s="46">
        <f>Absolute!K129/$C133</f>
        <v>10.496861268047709</v>
      </c>
    </row>
    <row r="134" spans="1:11" x14ac:dyDescent="0.2">
      <c r="A134" s="44" t="str">
        <f>Absolute!A130</f>
        <v>Russia</v>
      </c>
      <c r="B134" s="14">
        <f>Absolute!B130</f>
        <v>3</v>
      </c>
      <c r="C134" s="29">
        <f>Absolute!$C130</f>
        <v>402</v>
      </c>
      <c r="D134" s="15">
        <f>Absolute!D130/$C134</f>
        <v>87.955223880597018</v>
      </c>
      <c r="E134" s="15">
        <f>Absolute!E130/$C134</f>
        <v>69.189054726368155</v>
      </c>
      <c r="F134" s="15">
        <f>Absolute!F130/$C134</f>
        <v>9.2039800995024873E-2</v>
      </c>
      <c r="G134" s="15">
        <f>Absolute!G130/$C134</f>
        <v>7.4626865671641784E-2</v>
      </c>
      <c r="H134" s="15">
        <f>Absolute!H130/$C134</f>
        <v>0.82835820895522383</v>
      </c>
      <c r="I134" s="255">
        <f>SUM(F134:H134)</f>
        <v>0.99502487562189046</v>
      </c>
      <c r="J134" s="256"/>
      <c r="K134" s="46">
        <f>Absolute!K130/$C134</f>
        <v>55.768656716417908</v>
      </c>
    </row>
    <row r="135" spans="1:11" x14ac:dyDescent="0.2">
      <c r="A135" s="16"/>
      <c r="B135" s="3"/>
      <c r="C135" s="3"/>
      <c r="D135" s="5"/>
      <c r="E135" s="5"/>
      <c r="F135" s="5"/>
      <c r="G135" s="5"/>
      <c r="H135" s="5"/>
      <c r="I135" s="255"/>
      <c r="J135" s="256"/>
      <c r="K135" s="17"/>
    </row>
    <row r="136" spans="1:11" ht="13.5" thickBot="1" x14ac:dyDescent="0.25">
      <c r="A136" s="18" t="s">
        <v>30</v>
      </c>
      <c r="B136" s="19">
        <f>SUM(B130:B135)</f>
        <v>56</v>
      </c>
      <c r="C136" s="20">
        <f>SUM(C130:C135)</f>
        <v>5488.4000000000005</v>
      </c>
      <c r="D136" s="21">
        <f>Absolute!D132/(C136-C134)</f>
        <v>-16.441237417426862</v>
      </c>
      <c r="E136" s="22">
        <f>Absolute!E132/C136</f>
        <v>11.272553567524231</v>
      </c>
      <c r="F136" s="22">
        <f>Absolute!F132/C136</f>
        <v>7.4739450477370448E-2</v>
      </c>
      <c r="G136" s="22">
        <f>Absolute!G132/C136</f>
        <v>0.11998032213395524</v>
      </c>
      <c r="H136" s="22">
        <f>Absolute!H132/C136</f>
        <v>1.0298152047955687</v>
      </c>
      <c r="I136" s="264">
        <f>Absolute!I132/C136</f>
        <v>1.2245349774068943</v>
      </c>
      <c r="J136" s="264" t="e">
        <f>Absolute!J139/Absolute!$C139</f>
        <v>#VALUE!</v>
      </c>
      <c r="K136" s="23">
        <f>Absolute!K132/C136</f>
        <v>12.881768821514466</v>
      </c>
    </row>
    <row r="138" spans="1:11" x14ac:dyDescent="0.2">
      <c r="A138" s="40" t="s">
        <v>88</v>
      </c>
    </row>
    <row r="140" spans="1:11" ht="13.5" thickBot="1" x14ac:dyDescent="0.25"/>
    <row r="141" spans="1:11" ht="18.75" customHeight="1" x14ac:dyDescent="0.2">
      <c r="A141" s="192" t="s">
        <v>56</v>
      </c>
      <c r="B141" s="193"/>
      <c r="C141" s="193"/>
      <c r="D141" s="193"/>
      <c r="E141" s="193"/>
      <c r="F141" s="193"/>
      <c r="G141" s="193"/>
      <c r="H141" s="193"/>
      <c r="I141" s="193"/>
      <c r="J141" s="193"/>
      <c r="K141" s="194"/>
    </row>
    <row r="142" spans="1:11" x14ac:dyDescent="0.2">
      <c r="A142" s="225"/>
      <c r="B142" s="226"/>
      <c r="C142" s="226"/>
      <c r="D142" s="226"/>
      <c r="E142" s="226"/>
      <c r="F142" s="226"/>
      <c r="G142" s="226"/>
      <c r="H142" s="226"/>
      <c r="I142" s="226"/>
      <c r="J142" s="226"/>
      <c r="K142" s="227"/>
    </row>
    <row r="143" spans="1:11" ht="38.25" x14ac:dyDescent="0.2">
      <c r="A143" s="195" t="s">
        <v>23</v>
      </c>
      <c r="B143" s="55" t="s">
        <v>5</v>
      </c>
      <c r="C143" s="55" t="s">
        <v>6</v>
      </c>
      <c r="D143" s="1" t="s">
        <v>7</v>
      </c>
      <c r="E143" s="1" t="s">
        <v>8</v>
      </c>
      <c r="F143" s="1" t="s">
        <v>50</v>
      </c>
      <c r="G143" s="1" t="s">
        <v>10</v>
      </c>
      <c r="H143" s="1" t="s">
        <v>11</v>
      </c>
      <c r="I143" s="197" t="s">
        <v>12</v>
      </c>
      <c r="J143" s="198"/>
      <c r="K143" s="54" t="s">
        <v>13</v>
      </c>
    </row>
    <row r="144" spans="1:11" ht="13.5" customHeight="1" x14ac:dyDescent="0.2">
      <c r="A144" s="196"/>
      <c r="B144" s="203" t="s">
        <v>14</v>
      </c>
      <c r="C144" s="203" t="s">
        <v>24</v>
      </c>
      <c r="D144" s="2" t="s">
        <v>86</v>
      </c>
      <c r="E144" s="203" t="s">
        <v>86</v>
      </c>
      <c r="F144" s="203" t="s">
        <v>86</v>
      </c>
      <c r="G144" s="203" t="s">
        <v>86</v>
      </c>
      <c r="H144" s="203" t="s">
        <v>86</v>
      </c>
      <c r="I144" s="205" t="s">
        <v>86</v>
      </c>
      <c r="J144" s="206"/>
      <c r="K144" s="209" t="s">
        <v>86</v>
      </c>
    </row>
    <row r="145" spans="1:11" ht="13.5" thickBot="1" x14ac:dyDescent="0.25">
      <c r="A145" s="228"/>
      <c r="B145" s="259"/>
      <c r="C145" s="259"/>
      <c r="D145" s="48" t="s">
        <v>25</v>
      </c>
      <c r="E145" s="259"/>
      <c r="F145" s="259"/>
      <c r="G145" s="259"/>
      <c r="H145" s="259"/>
      <c r="I145" s="260"/>
      <c r="J145" s="261"/>
      <c r="K145" s="224"/>
    </row>
    <row r="146" spans="1:11" x14ac:dyDescent="0.2">
      <c r="A146" s="44" t="str">
        <f>Absolute!A141</f>
        <v>Europe</v>
      </c>
      <c r="B146" s="14">
        <f>Absolute!B141</f>
        <v>34</v>
      </c>
      <c r="C146" s="29">
        <f>Absolute!$C141</f>
        <v>3919</v>
      </c>
      <c r="D146" s="15">
        <f>Absolute!D141/$C146</f>
        <v>-5.6358764991069155</v>
      </c>
      <c r="E146" s="15">
        <f>Absolute!E141/$C146</f>
        <v>17.6180147996938</v>
      </c>
      <c r="F146" s="15">
        <f>Absolute!F141/$C146</f>
        <v>6.7874457769839247E-2</v>
      </c>
      <c r="G146" s="15">
        <f>Absolute!G141/$C146</f>
        <v>9.4667006889512628E-2</v>
      </c>
      <c r="H146" s="15">
        <f>Absolute!H141/$C146</f>
        <v>0.64659351875478444</v>
      </c>
      <c r="I146" s="265">
        <f>SUM(F146:H146)</f>
        <v>0.80913498341413637</v>
      </c>
      <c r="J146" s="266"/>
      <c r="K146" s="46">
        <f>Absolute!K141/$C146</f>
        <v>9.7976524623628478</v>
      </c>
    </row>
    <row r="147" spans="1:11" ht="25.5" x14ac:dyDescent="0.2">
      <c r="A147" s="44" t="str">
        <f>Absolute!A142</f>
        <v>United States of America                + Canada + Mexico</v>
      </c>
      <c r="B147" s="14">
        <f>Absolute!B142</f>
        <v>6</v>
      </c>
      <c r="C147" s="29">
        <f>Absolute!$C142</f>
        <v>559.9</v>
      </c>
      <c r="D147" s="15">
        <f>Absolute!D142/$C147</f>
        <v>-350.47151277013756</v>
      </c>
      <c r="E147" s="15">
        <f>Absolute!E142/$C147</f>
        <v>10.459010537595999</v>
      </c>
      <c r="F147" s="15">
        <f>Absolute!F142/$C147</f>
        <v>8.0550098231827114E-2</v>
      </c>
      <c r="G147" s="15">
        <f>Absolute!G142/$C147</f>
        <v>8.2693338096088587E-2</v>
      </c>
      <c r="H147" s="15">
        <f>Absolute!H142/$C147</f>
        <v>2.1682443293445259</v>
      </c>
      <c r="I147" s="255">
        <f>SUM(F147:H147)</f>
        <v>2.3314877656724415</v>
      </c>
      <c r="J147" s="256"/>
      <c r="K147" s="46">
        <f>Absolute!K142/$C147</f>
        <v>6.0975174138238977</v>
      </c>
    </row>
    <row r="148" spans="1:11" x14ac:dyDescent="0.2">
      <c r="A148" s="44" t="str">
        <f>Absolute!A143</f>
        <v>India</v>
      </c>
      <c r="B148" s="14">
        <f>Absolute!B143</f>
        <v>3</v>
      </c>
      <c r="C148" s="29">
        <f>Absolute!$C143</f>
        <v>95</v>
      </c>
      <c r="D148" s="15">
        <f>Absolute!D143/$C148</f>
        <v>0</v>
      </c>
      <c r="E148" s="15">
        <f>Absolute!E143/$C148</f>
        <v>16.705263157894738</v>
      </c>
      <c r="F148" s="15">
        <f>Absolute!F143/$C148</f>
        <v>3.1578947368421054E-2</v>
      </c>
      <c r="G148" s="15">
        <f>Absolute!G143/$C148</f>
        <v>0</v>
      </c>
      <c r="H148" s="15">
        <f>Absolute!H143/$C148</f>
        <v>0.43157894736842106</v>
      </c>
      <c r="I148" s="255">
        <f>SUM(F148:H148)</f>
        <v>0.4631578947368421</v>
      </c>
      <c r="J148" s="256"/>
      <c r="K148" s="46">
        <f>Absolute!K143/$C148</f>
        <v>0.70526315789473681</v>
      </c>
    </row>
    <row r="149" spans="1:11" ht="25.5" x14ac:dyDescent="0.2">
      <c r="A149" s="44" t="str">
        <f>Absolute!A144</f>
        <v>Brazil + Argentina (1 plant) + Uruguay (1 plant) (5 bis &amp; 6)</v>
      </c>
      <c r="B149" s="100">
        <f>Absolute!B144</f>
        <v>6</v>
      </c>
      <c r="C149" s="29">
        <f>Absolute!$C144</f>
        <v>318.60000000000002</v>
      </c>
      <c r="D149" s="15">
        <f>Absolute!D144/$C149</f>
        <v>46.318267419962332</v>
      </c>
      <c r="E149" s="101">
        <f>Absolute!E144/$C149</f>
        <v>71.867545511613301</v>
      </c>
      <c r="F149" s="15">
        <f>Absolute!F144/$C149</f>
        <v>0.11173885750156937</v>
      </c>
      <c r="G149" s="15">
        <f>Absolute!G144/$C149</f>
        <v>4.5825486503452598E-2</v>
      </c>
      <c r="H149" s="15">
        <f>Absolute!H144/$C149</f>
        <v>5.9613935969868166</v>
      </c>
      <c r="I149" s="255">
        <f>SUM(F149:H149)</f>
        <v>6.1189579409918382</v>
      </c>
      <c r="J149" s="256"/>
      <c r="K149" s="46">
        <f>Absolute!K144/$C149</f>
        <v>65.962335216572498</v>
      </c>
    </row>
    <row r="150" spans="1:11" x14ac:dyDescent="0.2">
      <c r="A150" s="44" t="str">
        <f>Absolute!A145</f>
        <v>Russia (7)</v>
      </c>
      <c r="B150" s="14">
        <f>Absolute!B145</f>
        <v>3</v>
      </c>
      <c r="C150" s="29">
        <f>Absolute!$C145</f>
        <v>402</v>
      </c>
      <c r="D150" s="15">
        <f>Absolute!D145/$C150</f>
        <v>114.30348258706468</v>
      </c>
      <c r="E150" s="15">
        <f>Absolute!E145/$C150</f>
        <v>104.99502487562189</v>
      </c>
      <c r="F150" s="15">
        <f>Absolute!F145/$C150</f>
        <v>0.13457711442786069</v>
      </c>
      <c r="G150" s="15">
        <f>Absolute!G145/$C150</f>
        <v>7.0646766169154232E-2</v>
      </c>
      <c r="H150" s="15">
        <f>Absolute!H145/$C150</f>
        <v>0.88283582089552237</v>
      </c>
      <c r="I150" s="255">
        <f>SUM(F150:H150)</f>
        <v>1.0880597014925373</v>
      </c>
      <c r="J150" s="256"/>
      <c r="K150" s="46">
        <f>Absolute!K145/$C150</f>
        <v>91.800497512437815</v>
      </c>
    </row>
    <row r="151" spans="1:11" x14ac:dyDescent="0.2">
      <c r="A151" s="16"/>
      <c r="B151" s="3"/>
      <c r="C151" s="3"/>
      <c r="D151" s="5"/>
      <c r="E151" s="5"/>
      <c r="F151" s="5"/>
      <c r="G151" s="5"/>
      <c r="H151" s="5"/>
      <c r="I151" s="255"/>
      <c r="J151" s="256"/>
      <c r="K151" s="17"/>
    </row>
    <row r="152" spans="1:11" ht="13.5" thickBot="1" x14ac:dyDescent="0.25">
      <c r="A152" s="18" t="s">
        <v>30</v>
      </c>
      <c r="B152" s="19">
        <f>SUM(B146:B151)</f>
        <v>52</v>
      </c>
      <c r="C152" s="20">
        <f>SUM(C146:C151)</f>
        <v>5294.5</v>
      </c>
      <c r="D152" s="21">
        <f>Absolute!D147/(C152-C150)</f>
        <v>-32.214409810935102</v>
      </c>
      <c r="E152" s="22">
        <f>Absolute!E147/C152</f>
        <v>26.74341297572953</v>
      </c>
      <c r="F152" s="22">
        <f>Absolute!F147/C152</f>
        <v>7.6267825101520456E-2</v>
      </c>
      <c r="G152" s="22">
        <f>Absolute!G147/C152</f>
        <v>8.6939276607800556E-2</v>
      </c>
      <c r="H152" s="22">
        <f>Absolute!H147/C152</f>
        <v>1.1414108981018036</v>
      </c>
      <c r="I152" s="264">
        <f>Absolute!I147/C152</f>
        <v>1.3046179998111247</v>
      </c>
      <c r="J152" s="264" t="e">
        <f>Absolute!J156/Absolute!$C156</f>
        <v>#VALUE!</v>
      </c>
      <c r="K152" s="23">
        <f>Absolute!K147/C152</f>
        <v>18.849258664651995</v>
      </c>
    </row>
    <row r="154" spans="1:11" x14ac:dyDescent="0.2">
      <c r="A154" s="40" t="s">
        <v>88</v>
      </c>
    </row>
    <row r="155" spans="1:11" x14ac:dyDescent="0.2">
      <c r="A155" s="40" t="s">
        <v>60</v>
      </c>
    </row>
    <row r="156" spans="1:11" x14ac:dyDescent="0.2">
      <c r="A156" s="40" t="s">
        <v>61</v>
      </c>
    </row>
    <row r="157" spans="1:11" x14ac:dyDescent="0.2">
      <c r="A157" s="40" t="s">
        <v>62</v>
      </c>
    </row>
    <row r="158" spans="1:11" ht="13.5" thickBot="1" x14ac:dyDescent="0.25"/>
    <row r="159" spans="1:11" ht="18.75" customHeight="1" x14ac:dyDescent="0.2">
      <c r="A159" s="192" t="s">
        <v>63</v>
      </c>
      <c r="B159" s="193"/>
      <c r="C159" s="193"/>
      <c r="D159" s="193"/>
      <c r="E159" s="193"/>
      <c r="F159" s="193"/>
      <c r="G159" s="193"/>
      <c r="H159" s="193"/>
      <c r="I159" s="193"/>
      <c r="J159" s="193"/>
      <c r="K159" s="194"/>
    </row>
    <row r="160" spans="1:11" x14ac:dyDescent="0.2">
      <c r="A160" s="225"/>
      <c r="B160" s="226"/>
      <c r="C160" s="226"/>
      <c r="D160" s="226"/>
      <c r="E160" s="226"/>
      <c r="F160" s="226"/>
      <c r="G160" s="226"/>
      <c r="H160" s="226"/>
      <c r="I160" s="226"/>
      <c r="J160" s="226"/>
      <c r="K160" s="227"/>
    </row>
    <row r="161" spans="1:11" ht="38.25" x14ac:dyDescent="0.2">
      <c r="A161" s="195" t="s">
        <v>23</v>
      </c>
      <c r="B161" s="55" t="s">
        <v>5</v>
      </c>
      <c r="C161" s="55" t="s">
        <v>6</v>
      </c>
      <c r="D161" s="1" t="s">
        <v>7</v>
      </c>
      <c r="E161" s="1" t="s">
        <v>8</v>
      </c>
      <c r="F161" s="1" t="s">
        <v>50</v>
      </c>
      <c r="G161" s="1" t="s">
        <v>10</v>
      </c>
      <c r="H161" s="1" t="s">
        <v>11</v>
      </c>
      <c r="I161" s="197" t="s">
        <v>12</v>
      </c>
      <c r="J161" s="198"/>
      <c r="K161" s="54" t="s">
        <v>13</v>
      </c>
    </row>
    <row r="162" spans="1:11" ht="13.5" customHeight="1" x14ac:dyDescent="0.2">
      <c r="A162" s="196"/>
      <c r="B162" s="203" t="s">
        <v>14</v>
      </c>
      <c r="C162" s="203" t="s">
        <v>24</v>
      </c>
      <c r="D162" s="2" t="s">
        <v>86</v>
      </c>
      <c r="E162" s="203" t="s">
        <v>86</v>
      </c>
      <c r="F162" s="203" t="s">
        <v>86</v>
      </c>
      <c r="G162" s="203" t="s">
        <v>86</v>
      </c>
      <c r="H162" s="203" t="s">
        <v>86</v>
      </c>
      <c r="I162" s="205" t="s">
        <v>86</v>
      </c>
      <c r="J162" s="206"/>
      <c r="K162" s="209" t="s">
        <v>86</v>
      </c>
    </row>
    <row r="163" spans="1:11" ht="13.5" thickBot="1" x14ac:dyDescent="0.25">
      <c r="A163" s="228"/>
      <c r="B163" s="259"/>
      <c r="C163" s="259"/>
      <c r="D163" s="48" t="s">
        <v>25</v>
      </c>
      <c r="E163" s="259"/>
      <c r="F163" s="259"/>
      <c r="G163" s="259"/>
      <c r="H163" s="259"/>
      <c r="I163" s="260"/>
      <c r="J163" s="261"/>
      <c r="K163" s="224"/>
    </row>
    <row r="164" spans="1:11" x14ac:dyDescent="0.2">
      <c r="A164" s="44" t="str">
        <f>Absolute!A159</f>
        <v>Europe</v>
      </c>
      <c r="B164" s="14">
        <f>Absolute!B159</f>
        <v>34</v>
      </c>
      <c r="C164" s="29">
        <f>Absolute!$C159</f>
        <v>3667.8</v>
      </c>
      <c r="D164" s="15">
        <f>Absolute!D159/$C164</f>
        <v>-13.882436337859206</v>
      </c>
      <c r="E164" s="15">
        <f>Absolute!E159/$C164</f>
        <v>23.583892251485903</v>
      </c>
      <c r="F164" s="15">
        <f>Absolute!F159/$C164</f>
        <v>6.0254103277168874E-2</v>
      </c>
      <c r="G164" s="15">
        <f>Absolute!G159/$C164</f>
        <v>9.0244833415126235E-2</v>
      </c>
      <c r="H164" s="15">
        <f>Absolute!H159/$C164</f>
        <v>0.5763673046512896</v>
      </c>
      <c r="I164" s="265">
        <f>SUM(F164:H164)</f>
        <v>0.72686624134358468</v>
      </c>
      <c r="J164" s="266"/>
      <c r="K164" s="46">
        <f>Absolute!K159/$C164</f>
        <v>9.1758002072086811</v>
      </c>
    </row>
    <row r="165" spans="1:11" ht="25.5" x14ac:dyDescent="0.2">
      <c r="A165" s="44" t="str">
        <f>Absolute!A160</f>
        <v>United States of America                + Canada + Mexico</v>
      </c>
      <c r="B165" s="14">
        <f>Absolute!B160</f>
        <v>4</v>
      </c>
      <c r="C165" s="29">
        <f>Absolute!$C160</f>
        <v>380</v>
      </c>
      <c r="D165" s="15">
        <f>Absolute!D160/$C165</f>
        <v>26.605263157894736</v>
      </c>
      <c r="E165" s="15">
        <f>Absolute!E160/$C165</f>
        <v>14.905263157894737</v>
      </c>
      <c r="F165" s="15">
        <f>Absolute!F160/$C165</f>
        <v>0.1763157894736842</v>
      </c>
      <c r="G165" s="15">
        <f>Absolute!G160/$C165</f>
        <v>6.3157894736842107E-2</v>
      </c>
      <c r="H165" s="15">
        <f>Absolute!H160/$C165</f>
        <v>2.6236842105263158</v>
      </c>
      <c r="I165" s="255">
        <f>SUM(F165:H165)</f>
        <v>2.8631578947368421</v>
      </c>
      <c r="J165" s="256"/>
      <c r="K165" s="46">
        <f>Absolute!K160/$C165</f>
        <v>9.2684210526315791</v>
      </c>
    </row>
    <row r="166" spans="1:11" x14ac:dyDescent="0.2">
      <c r="A166" s="44" t="str">
        <f>Absolute!A161</f>
        <v>India</v>
      </c>
      <c r="B166" s="14">
        <f>Absolute!B161</f>
        <v>3</v>
      </c>
      <c r="C166" s="29">
        <f>Absolute!$C161</f>
        <v>98</v>
      </c>
      <c r="D166" s="15">
        <f>Absolute!D161/$C166</f>
        <v>5.9897959183673466</v>
      </c>
      <c r="E166" s="15">
        <f>Absolute!E161/$C166</f>
        <v>19.102040816326532</v>
      </c>
      <c r="F166" s="15">
        <f>Absolute!F161/$C166</f>
        <v>6.1224489795918366E-2</v>
      </c>
      <c r="G166" s="15">
        <f>Absolute!G161/$C166</f>
        <v>0</v>
      </c>
      <c r="H166" s="15">
        <f>Absolute!H161/$C166</f>
        <v>0.5</v>
      </c>
      <c r="I166" s="255">
        <f>SUM(F166:H166)</f>
        <v>0.56122448979591832</v>
      </c>
      <c r="J166" s="256"/>
      <c r="K166" s="46">
        <f>Absolute!K161/$C166</f>
        <v>1</v>
      </c>
    </row>
    <row r="167" spans="1:11" ht="25.5" x14ac:dyDescent="0.2">
      <c r="A167" s="44" t="str">
        <f>Absolute!A162</f>
        <v>Brazil + Argentina (1 plant) + Uruguay (1 plant)</v>
      </c>
      <c r="B167" s="14">
        <f>Absolute!B162</f>
        <v>6</v>
      </c>
      <c r="C167" s="29">
        <f>Absolute!$C162</f>
        <v>321</v>
      </c>
      <c r="D167" s="15">
        <f>Absolute!D162/$C167</f>
        <v>38.957009345794397</v>
      </c>
      <c r="E167" s="15">
        <f>Absolute!E162/$C167</f>
        <v>80.046728971962622</v>
      </c>
      <c r="F167" s="15">
        <f>Absolute!F162/$C167</f>
        <v>0.11183800623052959</v>
      </c>
      <c r="G167" s="15">
        <f>Absolute!G162/$C167</f>
        <v>3.0218068535825544E-2</v>
      </c>
      <c r="H167" s="15">
        <f>Absolute!H162/$C167</f>
        <v>5.782242990654205</v>
      </c>
      <c r="I167" s="255">
        <f>SUM(F167:H167)</f>
        <v>5.9242990654205601</v>
      </c>
      <c r="J167" s="256"/>
      <c r="K167" s="46">
        <f>Absolute!K162/$C167</f>
        <v>11.097196261682242</v>
      </c>
    </row>
    <row r="168" spans="1:11" x14ac:dyDescent="0.2">
      <c r="A168" s="44" t="str">
        <f>Absolute!A163</f>
        <v>Russia (8)</v>
      </c>
      <c r="B168" s="14">
        <f>Absolute!B163</f>
        <v>3</v>
      </c>
      <c r="C168" s="29">
        <f>Absolute!$C163</f>
        <v>414</v>
      </c>
      <c r="D168" s="15">
        <f>Absolute!D163/$C168</f>
        <v>164.91763285024155</v>
      </c>
      <c r="E168" s="15">
        <f>Absolute!E163/$C168</f>
        <v>95.992753623188406</v>
      </c>
      <c r="F168" s="15">
        <f>Absolute!F163/$C168</f>
        <v>0.18536231884057969</v>
      </c>
      <c r="G168" s="15">
        <f>Absolute!G163/$C168</f>
        <v>0.11164251207729468</v>
      </c>
      <c r="H168" s="15">
        <f>Absolute!H163/$C168</f>
        <v>0.8686473429951691</v>
      </c>
      <c r="I168" s="255">
        <f>SUM(F168:H168)</f>
        <v>1.1656521739130434</v>
      </c>
      <c r="J168" s="256"/>
      <c r="K168" s="46">
        <f>Absolute!K163/$C168</f>
        <v>88.807246376811591</v>
      </c>
    </row>
    <row r="169" spans="1:11" x14ac:dyDescent="0.2">
      <c r="A169" s="16"/>
      <c r="B169" s="3"/>
      <c r="C169" s="3"/>
      <c r="D169" s="5"/>
      <c r="E169" s="5"/>
      <c r="F169" s="5"/>
      <c r="G169" s="5"/>
      <c r="H169" s="5"/>
      <c r="I169" s="255"/>
      <c r="J169" s="256"/>
      <c r="K169" s="17"/>
    </row>
    <row r="170" spans="1:11" ht="13.5" thickBot="1" x14ac:dyDescent="0.25">
      <c r="A170" s="18" t="s">
        <v>30</v>
      </c>
      <c r="B170" s="19">
        <f>SUM(B164:B169)</f>
        <v>50</v>
      </c>
      <c r="C170" s="20">
        <f>SUM(C164:C169)</f>
        <v>4880.8</v>
      </c>
      <c r="D170" s="21">
        <f>Absolute!D165/(C170-C168)</f>
        <v>9.08034834781051</v>
      </c>
      <c r="E170" s="22">
        <f>Absolute!E165/C170</f>
        <v>32.673537125061465</v>
      </c>
      <c r="F170" s="22">
        <f>Absolute!F165/C170</f>
        <v>8.3314210785117193E-2</v>
      </c>
      <c r="G170" s="22">
        <f>Absolute!G165/C170</f>
        <v>8.4191116210457287E-2</v>
      </c>
      <c r="H170" s="22">
        <f>Absolute!H165/C170</f>
        <v>1.1014014096049829</v>
      </c>
      <c r="I170" s="264">
        <f>Absolute!I165/C170</f>
        <v>1.2689067366005571</v>
      </c>
      <c r="J170" s="264" t="e">
        <f>Absolute!J173/Absolute!$C173</f>
        <v>#VALUE!</v>
      </c>
      <c r="K170" s="23">
        <f>Absolute!K165/C170</f>
        <v>15.899729552532371</v>
      </c>
    </row>
    <row r="172" spans="1:11" x14ac:dyDescent="0.2">
      <c r="A172" s="40" t="s">
        <v>65</v>
      </c>
    </row>
    <row r="174" spans="1:11" ht="13.5" thickBot="1" x14ac:dyDescent="0.25"/>
    <row r="175" spans="1:11" ht="18.75" x14ac:dyDescent="0.2">
      <c r="A175" s="192" t="s">
        <v>66</v>
      </c>
      <c r="B175" s="193"/>
      <c r="C175" s="193"/>
      <c r="D175" s="193"/>
      <c r="E175" s="193"/>
      <c r="F175" s="193"/>
      <c r="G175" s="193"/>
      <c r="H175" s="193"/>
      <c r="I175" s="193"/>
      <c r="J175" s="193"/>
      <c r="K175" s="194"/>
    </row>
    <row r="176" spans="1:11" x14ac:dyDescent="0.2">
      <c r="A176" s="225"/>
      <c r="B176" s="226"/>
      <c r="C176" s="226"/>
      <c r="D176" s="226"/>
      <c r="E176" s="226"/>
      <c r="F176" s="226"/>
      <c r="G176" s="226"/>
      <c r="H176" s="226"/>
      <c r="I176" s="226"/>
      <c r="J176" s="226"/>
      <c r="K176" s="227"/>
    </row>
    <row r="177" spans="1:11" ht="38.25" x14ac:dyDescent="0.2">
      <c r="A177" s="195" t="s">
        <v>23</v>
      </c>
      <c r="B177" s="55" t="s">
        <v>5</v>
      </c>
      <c r="C177" s="55" t="s">
        <v>6</v>
      </c>
      <c r="D177" s="1" t="s">
        <v>7</v>
      </c>
      <c r="E177" s="1" t="s">
        <v>8</v>
      </c>
      <c r="F177" s="1" t="s">
        <v>50</v>
      </c>
      <c r="G177" s="1" t="s">
        <v>10</v>
      </c>
      <c r="H177" s="1" t="s">
        <v>11</v>
      </c>
      <c r="I177" s="197" t="s">
        <v>12</v>
      </c>
      <c r="J177" s="198"/>
      <c r="K177" s="54" t="s">
        <v>13</v>
      </c>
    </row>
    <row r="178" spans="1:11" ht="14.25" x14ac:dyDescent="0.2">
      <c r="A178" s="196"/>
      <c r="B178" s="203" t="s">
        <v>14</v>
      </c>
      <c r="C178" s="203" t="s">
        <v>24</v>
      </c>
      <c r="D178" s="2" t="s">
        <v>86</v>
      </c>
      <c r="E178" s="203" t="s">
        <v>86</v>
      </c>
      <c r="F178" s="203" t="s">
        <v>86</v>
      </c>
      <c r="G178" s="203" t="s">
        <v>86</v>
      </c>
      <c r="H178" s="203" t="s">
        <v>86</v>
      </c>
      <c r="I178" s="205" t="s">
        <v>86</v>
      </c>
      <c r="J178" s="206"/>
      <c r="K178" s="209" t="s">
        <v>86</v>
      </c>
    </row>
    <row r="179" spans="1:11" ht="13.5" thickBot="1" x14ac:dyDescent="0.25">
      <c r="A179" s="228"/>
      <c r="B179" s="259"/>
      <c r="C179" s="259"/>
      <c r="D179" s="48" t="s">
        <v>25</v>
      </c>
      <c r="E179" s="259"/>
      <c r="F179" s="259"/>
      <c r="G179" s="259"/>
      <c r="H179" s="259"/>
      <c r="I179" s="260"/>
      <c r="J179" s="261"/>
      <c r="K179" s="224"/>
    </row>
    <row r="180" spans="1:11" x14ac:dyDescent="0.2">
      <c r="A180" s="44" t="str">
        <f>Absolute!A175</f>
        <v>Europe</v>
      </c>
      <c r="B180" s="14">
        <f>Absolute!B175</f>
        <v>30</v>
      </c>
      <c r="C180" s="29">
        <f>Absolute!$C175</f>
        <v>3014</v>
      </c>
      <c r="D180" s="15">
        <f>Absolute!D175/$C180</f>
        <v>7.1240875912408761</v>
      </c>
      <c r="E180" s="15">
        <f>Absolute!E175/$C180</f>
        <v>46.610152621101527</v>
      </c>
      <c r="F180" s="15">
        <f>Absolute!F175/$C180</f>
        <v>5.6403450564034507E-2</v>
      </c>
      <c r="G180" s="15">
        <f>Absolute!G175/$C180</f>
        <v>6.6688785666887851E-2</v>
      </c>
      <c r="H180" s="15">
        <f>Absolute!H175/$C180</f>
        <v>0.57962840079628397</v>
      </c>
      <c r="I180" s="265">
        <f>SUM(F180:H180)</f>
        <v>0.70272063702720633</v>
      </c>
      <c r="J180" s="266"/>
      <c r="K180" s="46">
        <f>Absolute!K175/$C180</f>
        <v>18.933974784339746</v>
      </c>
    </row>
    <row r="181" spans="1:11" ht="25.5" x14ac:dyDescent="0.2">
      <c r="A181" s="44" t="str">
        <f>Absolute!A176</f>
        <v>United States of America                + Canada + Mexico</v>
      </c>
      <c r="B181" s="14">
        <f>Absolute!B176</f>
        <v>4</v>
      </c>
      <c r="C181" s="29">
        <f>Absolute!$C176</f>
        <v>380</v>
      </c>
      <c r="D181" s="15">
        <f>Absolute!D176/$C181</f>
        <v>11.842105263157896</v>
      </c>
      <c r="E181" s="15">
        <f>Absolute!E176/$C181</f>
        <v>15.08421052631579</v>
      </c>
      <c r="F181" s="15">
        <f>Absolute!F176/$C181</f>
        <v>0.18157894736842106</v>
      </c>
      <c r="G181" s="15">
        <f>Absolute!G176/$C181</f>
        <v>0.15263157894736842</v>
      </c>
      <c r="H181" s="15">
        <f>Absolute!H176/$C181</f>
        <v>2.6631578947368419</v>
      </c>
      <c r="I181" s="255">
        <f>SUM(F181:H181)</f>
        <v>2.9973684210526317</v>
      </c>
      <c r="J181" s="256"/>
      <c r="K181" s="46">
        <f>Absolute!K176/$C181</f>
        <v>10.418421052631579</v>
      </c>
    </row>
    <row r="182" spans="1:11" x14ac:dyDescent="0.2">
      <c r="A182" s="44" t="str">
        <f>Absolute!A177</f>
        <v>India</v>
      </c>
      <c r="B182" s="14">
        <f>Absolute!B177</f>
        <v>2</v>
      </c>
      <c r="C182" s="29">
        <f>Absolute!$C177</f>
        <v>42</v>
      </c>
      <c r="D182" s="15">
        <f>Absolute!D177/$C182</f>
        <v>6</v>
      </c>
      <c r="E182" s="15">
        <f>Absolute!E177/$C182</f>
        <v>19.166666666666668</v>
      </c>
      <c r="F182" s="15">
        <f>Absolute!F177/$C182</f>
        <v>7.1428571428571425E-2</v>
      </c>
      <c r="G182" s="15">
        <f>Absolute!G177/$C182</f>
        <v>0</v>
      </c>
      <c r="H182" s="15">
        <f>Absolute!H177/$C182</f>
        <v>0.5</v>
      </c>
      <c r="I182" s="255">
        <f>SUM(F182:H182)</f>
        <v>0.5714285714285714</v>
      </c>
      <c r="J182" s="256"/>
      <c r="K182" s="46">
        <f>Absolute!K177/$C182</f>
        <v>1</v>
      </c>
    </row>
    <row r="183" spans="1:11" ht="25.5" x14ac:dyDescent="0.2">
      <c r="A183" s="44" t="str">
        <f>Absolute!A178</f>
        <v>Brazil + Argentina (1 plant) + Uruguay (1 plant)</v>
      </c>
      <c r="B183" s="14">
        <f>Absolute!B178</f>
        <v>6</v>
      </c>
      <c r="C183" s="29">
        <f>Absolute!$C178</f>
        <v>341</v>
      </c>
      <c r="D183" s="15">
        <f>Absolute!D178/$C183</f>
        <v>122.61583577712609</v>
      </c>
      <c r="E183" s="15">
        <f>Absolute!E178/$C183</f>
        <v>96.533724340175951</v>
      </c>
      <c r="F183" s="15">
        <f>Absolute!F178/$C183</f>
        <v>8.387096774193549E-2</v>
      </c>
      <c r="G183" s="15">
        <f>Absolute!G178/$C183</f>
        <v>2.1114369501466276E-2</v>
      </c>
      <c r="H183" s="15">
        <f>Absolute!H178/$C183</f>
        <v>5.8434017595307912</v>
      </c>
      <c r="I183" s="255">
        <f>SUM(F183:H183)</f>
        <v>5.9483870967741934</v>
      </c>
      <c r="J183" s="256"/>
      <c r="K183" s="46">
        <f>Absolute!K178/$C183</f>
        <v>25.739882697947213</v>
      </c>
    </row>
    <row r="184" spans="1:11" x14ac:dyDescent="0.2">
      <c r="A184" s="44" t="str">
        <f>Absolute!A179</f>
        <v>Russia</v>
      </c>
      <c r="B184" s="14">
        <f>Absolute!B179</f>
        <v>3</v>
      </c>
      <c r="C184" s="29">
        <f>Absolute!$C179</f>
        <v>414</v>
      </c>
      <c r="D184" s="15">
        <f>Absolute!D179/$C184</f>
        <v>91.922705314009661</v>
      </c>
      <c r="E184" s="15">
        <f>Absolute!E179/$C184</f>
        <v>76.44202898550725</v>
      </c>
      <c r="F184" s="15">
        <f>Absolute!F179/$C184</f>
        <v>0.17004830917874397</v>
      </c>
      <c r="G184" s="15">
        <f>Absolute!G179/$C184</f>
        <v>5.4106280193236711E-2</v>
      </c>
      <c r="H184" s="15">
        <f>Absolute!H179/$C184</f>
        <v>0.96570048309178746</v>
      </c>
      <c r="I184" s="255">
        <f>SUM(F184:H184)</f>
        <v>1.1898550724637682</v>
      </c>
      <c r="J184" s="256"/>
      <c r="K184" s="46">
        <f>Absolute!K179/$C184</f>
        <v>66.557004830917876</v>
      </c>
    </row>
    <row r="185" spans="1:11" x14ac:dyDescent="0.2">
      <c r="A185" s="16"/>
      <c r="B185" s="3"/>
      <c r="C185" s="3"/>
      <c r="D185" s="5"/>
      <c r="E185" s="5"/>
      <c r="F185" s="5"/>
      <c r="G185" s="5"/>
      <c r="H185" s="5"/>
      <c r="I185" s="255"/>
      <c r="J185" s="256"/>
      <c r="K185" s="17"/>
    </row>
    <row r="186" spans="1:11" ht="13.5" thickBot="1" x14ac:dyDescent="0.25">
      <c r="A186" s="18" t="s">
        <v>30</v>
      </c>
      <c r="B186" s="19">
        <f>SUM(B180:B185)</f>
        <v>45</v>
      </c>
      <c r="C186" s="20">
        <f>SUM(C180:C185)</f>
        <v>4191</v>
      </c>
      <c r="D186" s="21">
        <f>Absolute!D181/(C186-C184)</f>
        <v>28.088959491660049</v>
      </c>
      <c r="E186" s="22">
        <f>Absolute!E181/C186</f>
        <v>50.485564304461946</v>
      </c>
      <c r="F186" s="22">
        <f>Absolute!F181/C186</f>
        <v>8.1364829396325458E-2</v>
      </c>
      <c r="G186" s="22">
        <f>Absolute!G181/C186</f>
        <v>6.8861846814602709E-2</v>
      </c>
      <c r="H186" s="22">
        <f>Absolute!H181/C186</f>
        <v>1.2341684562157005</v>
      </c>
      <c r="I186" s="264">
        <f>Absolute!I181/C186</f>
        <v>1.3843951324266286</v>
      </c>
      <c r="J186" s="264" t="e">
        <f>Absolute!J189/Absolute!$C189</f>
        <v>#VALUE!</v>
      </c>
      <c r="K186" s="23">
        <f>Absolute!K181/C186</f>
        <v>23.240252922930086</v>
      </c>
    </row>
    <row r="190" spans="1:11" ht="13.5" thickBot="1" x14ac:dyDescent="0.25"/>
    <row r="191" spans="1:11" ht="18.75" x14ac:dyDescent="0.2">
      <c r="A191" s="192" t="s">
        <v>67</v>
      </c>
      <c r="B191" s="193"/>
      <c r="C191" s="193"/>
      <c r="D191" s="193"/>
      <c r="E191" s="193"/>
      <c r="F191" s="193"/>
      <c r="G191" s="193"/>
      <c r="H191" s="193"/>
      <c r="I191" s="193"/>
      <c r="J191" s="193"/>
      <c r="K191" s="194"/>
    </row>
    <row r="192" spans="1:11" x14ac:dyDescent="0.2">
      <c r="A192" s="225"/>
      <c r="B192" s="226"/>
      <c r="C192" s="226"/>
      <c r="D192" s="226"/>
      <c r="E192" s="226"/>
      <c r="F192" s="226"/>
      <c r="G192" s="226"/>
      <c r="H192" s="226"/>
      <c r="I192" s="226"/>
      <c r="J192" s="226"/>
      <c r="K192" s="227"/>
    </row>
    <row r="193" spans="1:11" ht="38.25" x14ac:dyDescent="0.2">
      <c r="A193" s="195" t="s">
        <v>23</v>
      </c>
      <c r="B193" s="55" t="s">
        <v>5</v>
      </c>
      <c r="C193" s="55" t="s">
        <v>6</v>
      </c>
      <c r="D193" s="1" t="s">
        <v>7</v>
      </c>
      <c r="E193" s="1" t="s">
        <v>8</v>
      </c>
      <c r="F193" s="1" t="s">
        <v>50</v>
      </c>
      <c r="G193" s="1" t="s">
        <v>10</v>
      </c>
      <c r="H193" s="1" t="s">
        <v>11</v>
      </c>
      <c r="I193" s="197" t="s">
        <v>12</v>
      </c>
      <c r="J193" s="198"/>
      <c r="K193" s="54" t="s">
        <v>13</v>
      </c>
    </row>
    <row r="194" spans="1:11" ht="15.6" customHeight="1" x14ac:dyDescent="0.2">
      <c r="A194" s="196"/>
      <c r="B194" s="203" t="s">
        <v>14</v>
      </c>
      <c r="C194" s="203" t="s">
        <v>24</v>
      </c>
      <c r="D194" s="2" t="s">
        <v>86</v>
      </c>
      <c r="E194" s="203" t="s">
        <v>86</v>
      </c>
      <c r="F194" s="203" t="s">
        <v>86</v>
      </c>
      <c r="G194" s="203" t="s">
        <v>86</v>
      </c>
      <c r="H194" s="203" t="s">
        <v>86</v>
      </c>
      <c r="I194" s="205" t="s">
        <v>86</v>
      </c>
      <c r="J194" s="206"/>
      <c r="K194" s="209" t="s">
        <v>86</v>
      </c>
    </row>
    <row r="195" spans="1:11" ht="13.5" thickBot="1" x14ac:dyDescent="0.25">
      <c r="A195" s="228"/>
      <c r="B195" s="259"/>
      <c r="C195" s="259"/>
      <c r="D195" s="48" t="s">
        <v>25</v>
      </c>
      <c r="E195" s="259"/>
      <c r="F195" s="259"/>
      <c r="G195" s="259"/>
      <c r="H195" s="259"/>
      <c r="I195" s="260"/>
      <c r="J195" s="261"/>
      <c r="K195" s="224"/>
    </row>
    <row r="196" spans="1:11" x14ac:dyDescent="0.2">
      <c r="A196" s="44" t="str">
        <f>Absolute!A191</f>
        <v>Europe</v>
      </c>
      <c r="B196" s="14">
        <f>Absolute!B191</f>
        <v>29</v>
      </c>
      <c r="C196" s="29">
        <f>Absolute!$C191</f>
        <v>2784</v>
      </c>
      <c r="D196" s="15">
        <f>Absolute!D191/$C196</f>
        <v>12.283764367816092</v>
      </c>
      <c r="E196" s="15">
        <f>Absolute!E191/$C196</f>
        <v>22.074353448275861</v>
      </c>
      <c r="F196" s="15">
        <f>Absolute!F191/$C196</f>
        <v>5.7830459770114945E-2</v>
      </c>
      <c r="G196" s="15">
        <f>Absolute!G191/$C196</f>
        <v>6.3577586206896547E-2</v>
      </c>
      <c r="H196" s="15">
        <f>Absolute!H191/$C196</f>
        <v>0.59482758620689657</v>
      </c>
      <c r="I196" s="265">
        <f>SUM(F196:H196)</f>
        <v>0.71623563218390807</v>
      </c>
      <c r="J196" s="266"/>
      <c r="K196" s="46">
        <f>Absolute!K191/$C196</f>
        <v>12.498563218390805</v>
      </c>
    </row>
    <row r="197" spans="1:11" ht="25.5" x14ac:dyDescent="0.2">
      <c r="A197" s="44" t="str">
        <f>Absolute!A192</f>
        <v>United States of America                + Canada + Mexico</v>
      </c>
      <c r="B197" s="14">
        <f>Absolute!B192</f>
        <v>4</v>
      </c>
      <c r="C197" s="29">
        <f>Absolute!$C192</f>
        <v>250</v>
      </c>
      <c r="D197" s="15">
        <f>Absolute!D192/$C197</f>
        <v>121.068</v>
      </c>
      <c r="E197" s="15">
        <f>Absolute!E192/$C197</f>
        <v>103.376</v>
      </c>
      <c r="F197" s="15">
        <f>Absolute!F192/$C197</f>
        <v>0.28000000000000003</v>
      </c>
      <c r="G197" s="15">
        <f>Absolute!G192/$C197</f>
        <v>0.20399999999999999</v>
      </c>
      <c r="H197" s="15">
        <f>Absolute!H192/$C197</f>
        <v>3.5840000000000001</v>
      </c>
      <c r="I197" s="255">
        <f>SUM(F197:H197)</f>
        <v>4.0679999999999996</v>
      </c>
      <c r="J197" s="256"/>
      <c r="K197" s="46">
        <f>Absolute!K192/$C197</f>
        <v>15.087999999999999</v>
      </c>
    </row>
    <row r="198" spans="1:11" x14ac:dyDescent="0.2">
      <c r="A198" s="44" t="str">
        <f>Absolute!A193</f>
        <v>India</v>
      </c>
      <c r="B198" s="14">
        <f>Absolute!B193</f>
        <v>2</v>
      </c>
      <c r="C198" s="29">
        <f>Absolute!$C193</f>
        <v>42</v>
      </c>
      <c r="D198" s="15">
        <f>Absolute!D193/$C198</f>
        <v>4.8095238095238093</v>
      </c>
      <c r="E198" s="15">
        <f>Absolute!E193/$C198</f>
        <v>15.333333333333334</v>
      </c>
      <c r="F198" s="15">
        <f>Absolute!F193/$C198</f>
        <v>5.7142857142857141E-2</v>
      </c>
      <c r="G198" s="15">
        <f>Absolute!G193/$C198</f>
        <v>0</v>
      </c>
      <c r="H198" s="15">
        <f>Absolute!H193/$C198</f>
        <v>0.4</v>
      </c>
      <c r="I198" s="255">
        <f>SUM(F198:H198)</f>
        <v>0.45714285714285718</v>
      </c>
      <c r="J198" s="256"/>
      <c r="K198" s="46">
        <f>Absolute!K193/$C198</f>
        <v>0.8</v>
      </c>
    </row>
    <row r="199" spans="1:11" ht="25.5" x14ac:dyDescent="0.2">
      <c r="A199" s="44" t="str">
        <f>Absolute!A194</f>
        <v>Brazil + Argentina (1 plant) + Uruguay (1 plant)</v>
      </c>
      <c r="B199" s="14">
        <f>Absolute!B194</f>
        <v>6</v>
      </c>
      <c r="C199" s="29">
        <f>Absolute!$C194</f>
        <v>341</v>
      </c>
      <c r="D199" s="15">
        <f>Absolute!D194/$C199</f>
        <v>64.652492668621704</v>
      </c>
      <c r="E199" s="15">
        <f>Absolute!E194/$C199</f>
        <v>57.331378299120232</v>
      </c>
      <c r="F199" s="15">
        <f>Absolute!F194/$C199</f>
        <v>9.3548387096774183E-2</v>
      </c>
      <c r="G199" s="15">
        <f>Absolute!G194/$C199</f>
        <v>2.4926686217008796E-2</v>
      </c>
      <c r="H199" s="15">
        <f>Absolute!H194/$C199</f>
        <v>5.5032258064516126</v>
      </c>
      <c r="I199" s="255">
        <f>SUM(F199:H199)</f>
        <v>5.6217008797653953</v>
      </c>
      <c r="J199" s="256"/>
      <c r="K199" s="46">
        <f>Absolute!K194/$C199</f>
        <v>24.145747800586513</v>
      </c>
    </row>
    <row r="200" spans="1:11" x14ac:dyDescent="0.2">
      <c r="A200" s="44" t="str">
        <f>Absolute!A195</f>
        <v>Russia</v>
      </c>
      <c r="B200" s="14">
        <f>Absolute!B195</f>
        <v>3</v>
      </c>
      <c r="C200" s="29">
        <f>Absolute!$C195</f>
        <v>414</v>
      </c>
      <c r="D200" s="15">
        <f>Absolute!D195/$C200</f>
        <v>65.852657004830917</v>
      </c>
      <c r="E200" s="15">
        <f>Absolute!E195/$C200</f>
        <v>59.260869565217391</v>
      </c>
      <c r="F200" s="15">
        <f>Absolute!F195/$C200</f>
        <v>0.19016908212560388</v>
      </c>
      <c r="G200" s="15">
        <f>Absolute!G195/$C200</f>
        <v>4.9130434782608694E-2</v>
      </c>
      <c r="H200" s="15">
        <f>Absolute!H195/$C200</f>
        <v>0.98751207729468593</v>
      </c>
      <c r="I200" s="255">
        <f>SUM(F200:H200)</f>
        <v>1.2268115942028985</v>
      </c>
      <c r="J200" s="256"/>
      <c r="K200" s="46">
        <f>Absolute!K195/$C200</f>
        <v>48.838164251207729</v>
      </c>
    </row>
    <row r="201" spans="1:11" x14ac:dyDescent="0.2">
      <c r="A201" s="16"/>
      <c r="B201" s="3"/>
      <c r="C201" s="3"/>
      <c r="D201" s="5"/>
      <c r="E201" s="5"/>
      <c r="F201" s="5"/>
      <c r="G201" s="5"/>
      <c r="H201" s="5"/>
      <c r="I201" s="255"/>
      <c r="J201" s="256"/>
      <c r="K201" s="17"/>
    </row>
    <row r="202" spans="1:11" ht="13.5" thickBot="1" x14ac:dyDescent="0.25">
      <c r="A202" s="18" t="s">
        <v>30</v>
      </c>
      <c r="B202" s="19">
        <f>SUM(B196:B201)</f>
        <v>44</v>
      </c>
      <c r="C202" s="20">
        <f>SUM(C196:C201)</f>
        <v>3831</v>
      </c>
      <c r="D202" s="21">
        <f>Absolute!D197/(C202-C200)</f>
        <v>33.355721393034827</v>
      </c>
      <c r="E202" s="22">
        <f>Absolute!E197/C202</f>
        <v>34.462803445575567</v>
      </c>
      <c r="F202" s="22">
        <f>Absolute!F197/C202</f>
        <v>8.9801618376403033E-2</v>
      </c>
      <c r="G202" s="22">
        <f>Absolute!G197/C202</f>
        <v>6.7042547637692504E-2</v>
      </c>
      <c r="H202" s="22">
        <f>Absolute!H197/C202</f>
        <v>1.2670921430435917</v>
      </c>
      <c r="I202" s="264">
        <f>Absolute!I197/C202</f>
        <v>1.4239363090576871</v>
      </c>
      <c r="J202" s="264" t="e">
        <f>Absolute!J205/Absolute!$C205</f>
        <v>#VALUE!</v>
      </c>
      <c r="K202" s="23">
        <f>Absolute!K197/C202</f>
        <v>17.503080135734795</v>
      </c>
    </row>
    <row r="206" spans="1:11" ht="13.5" thickBot="1" x14ac:dyDescent="0.25"/>
    <row r="207" spans="1:11" ht="18.75" x14ac:dyDescent="0.2">
      <c r="A207" s="192" t="s">
        <v>68</v>
      </c>
      <c r="B207" s="193"/>
      <c r="C207" s="193"/>
      <c r="D207" s="193"/>
      <c r="E207" s="193"/>
      <c r="F207" s="193"/>
      <c r="G207" s="193"/>
      <c r="H207" s="193"/>
      <c r="I207" s="193"/>
      <c r="J207" s="193"/>
      <c r="K207" s="194"/>
    </row>
    <row r="208" spans="1:11" x14ac:dyDescent="0.2">
      <c r="A208" s="225"/>
      <c r="B208" s="226"/>
      <c r="C208" s="226"/>
      <c r="D208" s="226"/>
      <c r="E208" s="226"/>
      <c r="F208" s="226"/>
      <c r="G208" s="226"/>
      <c r="H208" s="226"/>
      <c r="I208" s="226"/>
      <c r="J208" s="226"/>
      <c r="K208" s="227"/>
    </row>
    <row r="209" spans="1:11" ht="38.25" x14ac:dyDescent="0.2">
      <c r="A209" s="195" t="s">
        <v>23</v>
      </c>
      <c r="B209" s="55" t="s">
        <v>5</v>
      </c>
      <c r="C209" s="55" t="s">
        <v>6</v>
      </c>
      <c r="D209" s="1" t="s">
        <v>7</v>
      </c>
      <c r="E209" s="1" t="s">
        <v>8</v>
      </c>
      <c r="F209" s="1" t="s">
        <v>50</v>
      </c>
      <c r="G209" s="1" t="s">
        <v>10</v>
      </c>
      <c r="H209" s="1" t="s">
        <v>11</v>
      </c>
      <c r="I209" s="197" t="s">
        <v>12</v>
      </c>
      <c r="J209" s="198"/>
      <c r="K209" s="54" t="s">
        <v>13</v>
      </c>
    </row>
    <row r="210" spans="1:11" ht="14.25" x14ac:dyDescent="0.2">
      <c r="A210" s="196"/>
      <c r="B210" s="203" t="s">
        <v>14</v>
      </c>
      <c r="C210" s="203" t="s">
        <v>24</v>
      </c>
      <c r="D210" s="2" t="s">
        <v>86</v>
      </c>
      <c r="E210" s="203" t="s">
        <v>86</v>
      </c>
      <c r="F210" s="203" t="s">
        <v>86</v>
      </c>
      <c r="G210" s="203" t="s">
        <v>86</v>
      </c>
      <c r="H210" s="203" t="s">
        <v>86</v>
      </c>
      <c r="I210" s="205" t="s">
        <v>86</v>
      </c>
      <c r="J210" s="206"/>
      <c r="K210" s="209" t="s">
        <v>86</v>
      </c>
    </row>
    <row r="211" spans="1:11" ht="13.5" thickBot="1" x14ac:dyDescent="0.25">
      <c r="A211" s="228"/>
      <c r="B211" s="259"/>
      <c r="C211" s="259"/>
      <c r="D211" s="48" t="s">
        <v>25</v>
      </c>
      <c r="E211" s="259"/>
      <c r="F211" s="259"/>
      <c r="G211" s="259"/>
      <c r="H211" s="259"/>
      <c r="I211" s="260"/>
      <c r="J211" s="261"/>
      <c r="K211" s="224"/>
    </row>
    <row r="212" spans="1:11" x14ac:dyDescent="0.2">
      <c r="A212" s="44" t="str">
        <f>Absolute!A207</f>
        <v>Europe</v>
      </c>
      <c r="B212" s="14">
        <f>Absolute!B207</f>
        <v>25</v>
      </c>
      <c r="C212" s="29">
        <f>Absolute!$C207</f>
        <v>2486.1999999999998</v>
      </c>
      <c r="D212" s="15">
        <f>Absolute!D207/$C212</f>
        <v>20.762609605019712</v>
      </c>
      <c r="E212" s="15">
        <f>Absolute!E207/$C212</f>
        <v>6.9302550076421854</v>
      </c>
      <c r="F212" s="15">
        <f>Absolute!F207/$C212</f>
        <v>5.4983508969511707E-2</v>
      </c>
      <c r="G212" s="15">
        <f>Absolute!G207/$C212</f>
        <v>3.5998712895181403E-2</v>
      </c>
      <c r="H212" s="15">
        <f>Absolute!H207/$C212</f>
        <v>0.590941999839112</v>
      </c>
      <c r="I212" s="265">
        <f>SUM(F212:H212)</f>
        <v>0.68192422170380507</v>
      </c>
      <c r="J212" s="266"/>
      <c r="K212" s="46">
        <f>Absolute!K207/$C212</f>
        <v>19.484755852304723</v>
      </c>
    </row>
    <row r="213" spans="1:11" ht="25.5" x14ac:dyDescent="0.2">
      <c r="A213" s="44" t="str">
        <f>Absolute!A208</f>
        <v>United States of America                + Canada + Mexico</v>
      </c>
      <c r="B213" s="14">
        <f>Absolute!B208</f>
        <v>4</v>
      </c>
      <c r="C213" s="29">
        <f>Absolute!$C208</f>
        <v>193.37350000000001</v>
      </c>
      <c r="D213" s="15">
        <f>Absolute!D208/$C213</f>
        <v>15.524360887091561</v>
      </c>
      <c r="E213" s="15">
        <f>Absolute!E208/$C213</f>
        <v>81.433185002081458</v>
      </c>
      <c r="F213" s="15">
        <f>Absolute!F208/$C213</f>
        <v>0.33303425753787363</v>
      </c>
      <c r="G213" s="15">
        <f>Absolute!G208/$C213</f>
        <v>0.22392933881840066</v>
      </c>
      <c r="H213" s="15">
        <f>Absolute!H208/$C213</f>
        <v>6.6250029088784137</v>
      </c>
      <c r="I213" s="255">
        <f>SUM(F213:H213)</f>
        <v>7.1819665052346879</v>
      </c>
      <c r="J213" s="256"/>
      <c r="K213" s="46">
        <f>Absolute!K208/$C213</f>
        <v>18.943650500197801</v>
      </c>
    </row>
    <row r="214" spans="1:11" x14ac:dyDescent="0.2">
      <c r="A214" s="44" t="str">
        <f>Absolute!A209</f>
        <v>India</v>
      </c>
      <c r="B214" s="14">
        <f>Absolute!B209</f>
        <v>0</v>
      </c>
      <c r="C214" s="29">
        <f>Absolute!$C209</f>
        <v>0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255">
        <f>SUM(F214:H214)</f>
        <v>0</v>
      </c>
      <c r="J214" s="256"/>
      <c r="K214" s="46">
        <v>0</v>
      </c>
    </row>
    <row r="215" spans="1:11" ht="25.5" x14ac:dyDescent="0.2">
      <c r="A215" s="44" t="str">
        <f>Absolute!A210</f>
        <v>Brazil + Argentina (1 plant) + Uruguay (1 plant)</v>
      </c>
      <c r="B215" s="14">
        <f>Absolute!B210</f>
        <v>6</v>
      </c>
      <c r="C215" s="29">
        <f>Absolute!$C210</f>
        <v>341.9</v>
      </c>
      <c r="D215" s="15">
        <f>Absolute!D210/$C215</f>
        <v>59.333138344545191</v>
      </c>
      <c r="E215" s="15">
        <f>Absolute!E210/$C215</f>
        <v>42.21117285756069</v>
      </c>
      <c r="F215" s="15">
        <f>Absolute!F210/$C215</f>
        <v>9.7981866042702551E-2</v>
      </c>
      <c r="G215" s="15">
        <f>Absolute!G210/$C215</f>
        <v>4.2117578239251247E-2</v>
      </c>
      <c r="H215" s="15">
        <f>Absolute!H210/$C215</f>
        <v>5.3930973968996785</v>
      </c>
      <c r="I215" s="255">
        <f>SUM(F215:H215)</f>
        <v>5.5331968411816321</v>
      </c>
      <c r="J215" s="256"/>
      <c r="K215" s="46">
        <f>Absolute!K210/$C215</f>
        <v>8.7423223164668045</v>
      </c>
    </row>
    <row r="216" spans="1:11" x14ac:dyDescent="0.2">
      <c r="A216" s="44" t="str">
        <f>Absolute!A211</f>
        <v>Russia</v>
      </c>
      <c r="B216" s="14">
        <f>Absolute!B211</f>
        <v>3</v>
      </c>
      <c r="C216" s="29">
        <f>Absolute!$C211</f>
        <v>414</v>
      </c>
      <c r="D216" s="15">
        <f>Absolute!D211/$C216</f>
        <v>56.214975845410628</v>
      </c>
      <c r="E216" s="15">
        <f>Absolute!E211/$C216</f>
        <v>50.275362318840578</v>
      </c>
      <c r="F216" s="15">
        <f>Absolute!F211/$C216</f>
        <v>0.22657004830917873</v>
      </c>
      <c r="G216" s="15">
        <f>Absolute!G211/$C216</f>
        <v>0.10676328502415459</v>
      </c>
      <c r="H216" s="15">
        <f>Absolute!H211/$C216</f>
        <v>1.1374396135265701</v>
      </c>
      <c r="I216" s="255">
        <f>SUM(F216:H216)</f>
        <v>1.4707729468599033</v>
      </c>
      <c r="J216" s="256"/>
      <c r="K216" s="46">
        <f>Absolute!K211/$C216</f>
        <v>37.277777777777779</v>
      </c>
    </row>
    <row r="217" spans="1:11" x14ac:dyDescent="0.2">
      <c r="A217" s="16"/>
      <c r="B217" s="3"/>
      <c r="C217" s="3"/>
      <c r="D217" s="5"/>
      <c r="E217" s="5"/>
      <c r="F217" s="5"/>
      <c r="G217" s="5"/>
      <c r="H217" s="5"/>
      <c r="I217" s="255"/>
      <c r="J217" s="256"/>
      <c r="K217" s="17"/>
    </row>
    <row r="218" spans="1:11" ht="13.5" thickBot="1" x14ac:dyDescent="0.25">
      <c r="A218" s="18" t="s">
        <v>30</v>
      </c>
      <c r="B218" s="19">
        <f>SUM(B212:B217)</f>
        <v>38</v>
      </c>
      <c r="C218" s="20">
        <f>SUM(C212:C217)</f>
        <v>3435.4735000000001</v>
      </c>
      <c r="D218" s="21">
        <f>Absolute!D213/(C218-C216)</f>
        <v>32.49441042590643</v>
      </c>
      <c r="E218" s="22">
        <f>Absolute!E213/C218</f>
        <v>19.858403797904423</v>
      </c>
      <c r="F218" s="22">
        <f>Absolute!F213/C218</f>
        <v>9.5590898896469434E-2</v>
      </c>
      <c r="G218" s="22">
        <f>Absolute!G213/C218</f>
        <v>5.5713426402503173E-2</v>
      </c>
      <c r="H218" s="22">
        <f>Absolute!H213/C218</f>
        <v>1.4743528075533112</v>
      </c>
      <c r="I218" s="264">
        <f>Absolute!I213/C218</f>
        <v>1.6256571328522837</v>
      </c>
      <c r="J218" s="264" t="e">
        <f>Absolute!J221/Absolute!$C221</f>
        <v>#VALUE!</v>
      </c>
      <c r="K218" s="23">
        <f>Absolute!K213/C218</f>
        <v>20.529397184987744</v>
      </c>
    </row>
    <row r="222" spans="1:11" ht="13.5" thickBot="1" x14ac:dyDescent="0.25"/>
    <row r="223" spans="1:11" ht="18.75" x14ac:dyDescent="0.2">
      <c r="A223" s="192" t="s">
        <v>69</v>
      </c>
      <c r="B223" s="193"/>
      <c r="C223" s="193"/>
      <c r="D223" s="193"/>
      <c r="E223" s="193"/>
      <c r="F223" s="193"/>
      <c r="G223" s="193"/>
      <c r="H223" s="193"/>
      <c r="I223" s="193"/>
      <c r="J223" s="193"/>
      <c r="K223" s="194"/>
    </row>
    <row r="224" spans="1:11" x14ac:dyDescent="0.2">
      <c r="A224" s="225"/>
      <c r="B224" s="226"/>
      <c r="C224" s="226"/>
      <c r="D224" s="226"/>
      <c r="E224" s="226"/>
      <c r="F224" s="226"/>
      <c r="G224" s="226"/>
      <c r="H224" s="226"/>
      <c r="I224" s="226"/>
      <c r="J224" s="226"/>
      <c r="K224" s="227"/>
    </row>
    <row r="225" spans="1:11" ht="38.25" x14ac:dyDescent="0.2">
      <c r="A225" s="195" t="s">
        <v>23</v>
      </c>
      <c r="B225" s="55" t="s">
        <v>5</v>
      </c>
      <c r="C225" s="55" t="s">
        <v>6</v>
      </c>
      <c r="D225" s="1" t="s">
        <v>7</v>
      </c>
      <c r="E225" s="1" t="s">
        <v>8</v>
      </c>
      <c r="F225" s="1" t="s">
        <v>50</v>
      </c>
      <c r="G225" s="1" t="s">
        <v>10</v>
      </c>
      <c r="H225" s="1" t="s">
        <v>11</v>
      </c>
      <c r="I225" s="197" t="s">
        <v>12</v>
      </c>
      <c r="J225" s="198"/>
      <c r="K225" s="54" t="s">
        <v>13</v>
      </c>
    </row>
    <row r="226" spans="1:11" ht="14.25" x14ac:dyDescent="0.2">
      <c r="A226" s="196"/>
      <c r="B226" s="203" t="s">
        <v>14</v>
      </c>
      <c r="C226" s="203" t="s">
        <v>24</v>
      </c>
      <c r="D226" s="2" t="s">
        <v>86</v>
      </c>
      <c r="E226" s="203" t="s">
        <v>86</v>
      </c>
      <c r="F226" s="203" t="s">
        <v>86</v>
      </c>
      <c r="G226" s="203" t="s">
        <v>86</v>
      </c>
      <c r="H226" s="203" t="s">
        <v>86</v>
      </c>
      <c r="I226" s="205" t="s">
        <v>86</v>
      </c>
      <c r="J226" s="206"/>
      <c r="K226" s="209" t="s">
        <v>86</v>
      </c>
    </row>
    <row r="227" spans="1:11" ht="13.5" thickBot="1" x14ac:dyDescent="0.25">
      <c r="A227" s="228"/>
      <c r="B227" s="259"/>
      <c r="C227" s="259"/>
      <c r="D227" s="48" t="s">
        <v>25</v>
      </c>
      <c r="E227" s="259"/>
      <c r="F227" s="259"/>
      <c r="G227" s="259"/>
      <c r="H227" s="259"/>
      <c r="I227" s="260"/>
      <c r="J227" s="261"/>
      <c r="K227" s="224"/>
    </row>
    <row r="228" spans="1:11" x14ac:dyDescent="0.2">
      <c r="A228" s="44" t="str">
        <f>Absolute!A223</f>
        <v>Europe</v>
      </c>
      <c r="B228" s="14">
        <f>Absolute!B223</f>
        <v>21</v>
      </c>
      <c r="C228" s="29">
        <f>Absolute!$C223</f>
        <v>2052.5661743829542</v>
      </c>
      <c r="D228" s="15">
        <f>Absolute!D223/$C228</f>
        <v>20.150385656839401</v>
      </c>
      <c r="E228" s="15">
        <f>Absolute!E223/$C228</f>
        <v>24.282286545515777</v>
      </c>
      <c r="F228" s="15">
        <f>Absolute!F223/$C228</f>
        <v>0.11401501780844052</v>
      </c>
      <c r="G228" s="15">
        <f>Absolute!G223/$C228</f>
        <v>3.9058609915593276E-2</v>
      </c>
      <c r="H228" s="15">
        <f>Absolute!H223/$C228</f>
        <v>0.52666999567522321</v>
      </c>
      <c r="I228" s="265">
        <f>SUM(F228:H228)</f>
        <v>0.67974362339925698</v>
      </c>
      <c r="J228" s="266"/>
      <c r="K228" s="46">
        <f>Absolute!K223/$C228</f>
        <v>21.208573220830097</v>
      </c>
    </row>
    <row r="229" spans="1:11" ht="25.5" x14ac:dyDescent="0.2">
      <c r="A229" s="44" t="str">
        <f>Absolute!A224</f>
        <v>United States of America                + Canada + Mexico</v>
      </c>
      <c r="B229" s="14">
        <f>Absolute!B224</f>
        <v>4</v>
      </c>
      <c r="C229" s="29">
        <f>Absolute!$C224</f>
        <v>239</v>
      </c>
      <c r="D229" s="15">
        <f>Absolute!D224/$C229</f>
        <v>-125.76569037656904</v>
      </c>
      <c r="E229" s="15">
        <f>Absolute!E224/$C229</f>
        <v>72.313807531380746</v>
      </c>
      <c r="F229" s="15">
        <f>Absolute!F224/$C229</f>
        <v>0.87644351464435144</v>
      </c>
      <c r="G229" s="15">
        <f>Absolute!G224/$C229</f>
        <v>0.25770292887029289</v>
      </c>
      <c r="H229" s="15">
        <f>Absolute!H224/$C229</f>
        <v>2.6255230125523012</v>
      </c>
      <c r="I229" s="255">
        <f>SUM(F229:H229)</f>
        <v>3.7596694560669457</v>
      </c>
      <c r="J229" s="256"/>
      <c r="K229" s="46">
        <f>Absolute!K224/$C229</f>
        <v>11.988702928870291</v>
      </c>
    </row>
    <row r="230" spans="1:11" x14ac:dyDescent="0.2">
      <c r="A230" s="44" t="str">
        <f>Absolute!A225</f>
        <v>India</v>
      </c>
      <c r="B230" s="14">
        <f>Absolute!B225</f>
        <v>0</v>
      </c>
      <c r="C230" s="29">
        <f>Absolute!$C225</f>
        <v>0</v>
      </c>
      <c r="D230" s="15">
        <v>0</v>
      </c>
      <c r="E230" s="15">
        <v>0</v>
      </c>
      <c r="F230" s="15">
        <v>0</v>
      </c>
      <c r="G230" s="15">
        <v>0</v>
      </c>
      <c r="H230" s="15">
        <v>0</v>
      </c>
      <c r="I230" s="255">
        <f>SUM(F230:H230)</f>
        <v>0</v>
      </c>
      <c r="J230" s="256"/>
      <c r="K230" s="46">
        <v>0</v>
      </c>
    </row>
    <row r="231" spans="1:11" ht="25.5" x14ac:dyDescent="0.2">
      <c r="A231" s="44" t="str">
        <f>Absolute!A226</f>
        <v>Brazil + Argentina (1 plant) + Uruguay (1 plant)</v>
      </c>
      <c r="B231" s="14">
        <f>Absolute!B226</f>
        <v>6</v>
      </c>
      <c r="C231" s="29">
        <f>Absolute!$C226</f>
        <v>344.2</v>
      </c>
      <c r="D231" s="15">
        <f>Absolute!D226/$C231</f>
        <v>53.021499128413716</v>
      </c>
      <c r="E231" s="15">
        <f>Absolute!E226/$C231</f>
        <v>44.445380592678674</v>
      </c>
      <c r="F231" s="70">
        <f>Absolute!F226/$C231</f>
        <v>0.12579895409645556</v>
      </c>
      <c r="G231" s="15">
        <f>Absolute!G226/$C231</f>
        <v>2.0918070889018012E-2</v>
      </c>
      <c r="H231" s="15">
        <f>Absolute!H226/$C231</f>
        <v>4.4657176060429977</v>
      </c>
      <c r="I231" s="255">
        <f>SUM(F231:H231)</f>
        <v>4.6124346310284716</v>
      </c>
      <c r="J231" s="256"/>
      <c r="K231" s="46">
        <f>Absolute!K226/$C231</f>
        <v>9.7507263219058693</v>
      </c>
    </row>
    <row r="232" spans="1:11" x14ac:dyDescent="0.2">
      <c r="A232" s="44" t="str">
        <f>Absolute!A227</f>
        <v>Russia</v>
      </c>
      <c r="B232" s="14">
        <f>Absolute!B227</f>
        <v>3</v>
      </c>
      <c r="C232" s="29">
        <f>Absolute!$C227</f>
        <v>414</v>
      </c>
      <c r="D232" s="15">
        <f>Absolute!D227/$C232</f>
        <v>38.053140096618357</v>
      </c>
      <c r="E232" s="124">
        <f>Absolute!E227/$C232</f>
        <v>29.137681159420289</v>
      </c>
      <c r="F232" s="15">
        <f>Absolute!F227/$C232</f>
        <v>0.24154589371980675</v>
      </c>
      <c r="G232" s="15">
        <f>Absolute!G227/$C232</f>
        <v>0.10772946859903382</v>
      </c>
      <c r="H232" s="15">
        <f>Absolute!H227/$C232</f>
        <v>0.8509661835748793</v>
      </c>
      <c r="I232" s="255">
        <f>SUM(F232:H232)</f>
        <v>1.2002415458937199</v>
      </c>
      <c r="J232" s="256"/>
      <c r="K232" s="46">
        <f>Absolute!K227/$C232</f>
        <v>16.635265700483092</v>
      </c>
    </row>
    <row r="233" spans="1:11" x14ac:dyDescent="0.2">
      <c r="A233" s="16"/>
      <c r="B233" s="3"/>
      <c r="C233" s="3"/>
      <c r="D233" s="5"/>
      <c r="E233" s="5"/>
      <c r="F233" s="5"/>
      <c r="G233" s="5"/>
      <c r="H233" s="5"/>
      <c r="I233" s="255"/>
      <c r="J233" s="256"/>
      <c r="K233" s="17"/>
    </row>
    <row r="234" spans="1:11" ht="13.5" thickBot="1" x14ac:dyDescent="0.25">
      <c r="A234" s="18" t="s">
        <v>30</v>
      </c>
      <c r="B234" s="19">
        <f>SUM(B228:B233)</f>
        <v>34</v>
      </c>
      <c r="C234" s="20">
        <f>SUM(C228:C233)</f>
        <v>3049.766174382954</v>
      </c>
      <c r="D234" s="21">
        <f>Absolute!D229/(C234-C232)</f>
        <v>17.188929898383858</v>
      </c>
      <c r="E234" s="22">
        <f>Absolute!E229/C234</f>
        <v>30.981096450489936</v>
      </c>
      <c r="F234" s="22">
        <f>Absolute!F229/C234</f>
        <v>0.19240601914145061</v>
      </c>
      <c r="G234" s="22">
        <f>Absolute!G229/C234</f>
        <v>6.3467613732822586E-2</v>
      </c>
      <c r="H234" s="22">
        <f>Absolute!H229/C234</f>
        <v>1.1797379905406462</v>
      </c>
      <c r="I234" s="264">
        <f>Absolute!I229/C234</f>
        <v>1.4356116234149192</v>
      </c>
      <c r="J234" s="264" t="e">
        <f>Absolute!J237/Absolute!$C237</f>
        <v>#VALUE!</v>
      </c>
      <c r="K234" s="23">
        <f>Absolute!K229/C234</f>
        <v>18.572079550151031</v>
      </c>
    </row>
    <row r="238" spans="1:11" ht="13.5" thickBot="1" x14ac:dyDescent="0.25"/>
    <row r="239" spans="1:11" ht="18.75" x14ac:dyDescent="0.2">
      <c r="A239" s="192" t="s">
        <v>70</v>
      </c>
      <c r="B239" s="193"/>
      <c r="C239" s="193"/>
      <c r="D239" s="193"/>
      <c r="E239" s="193"/>
      <c r="F239" s="193"/>
      <c r="G239" s="193"/>
      <c r="H239" s="193"/>
      <c r="I239" s="193"/>
      <c r="J239" s="193"/>
      <c r="K239" s="194"/>
    </row>
    <row r="240" spans="1:11" x14ac:dyDescent="0.2">
      <c r="A240" s="225"/>
      <c r="B240" s="226"/>
      <c r="C240" s="226"/>
      <c r="D240" s="226"/>
      <c r="E240" s="226"/>
      <c r="F240" s="226"/>
      <c r="G240" s="226"/>
      <c r="H240" s="226"/>
      <c r="I240" s="226"/>
      <c r="J240" s="226"/>
      <c r="K240" s="227"/>
    </row>
    <row r="241" spans="1:11" ht="38.25" x14ac:dyDescent="0.2">
      <c r="A241" s="195" t="s">
        <v>23</v>
      </c>
      <c r="B241" s="55" t="s">
        <v>5</v>
      </c>
      <c r="C241" s="55" t="s">
        <v>6</v>
      </c>
      <c r="D241" s="1" t="s">
        <v>7</v>
      </c>
      <c r="E241" s="1" t="s">
        <v>8</v>
      </c>
      <c r="F241" s="1" t="s">
        <v>50</v>
      </c>
      <c r="G241" s="1" t="s">
        <v>10</v>
      </c>
      <c r="H241" s="1" t="s">
        <v>11</v>
      </c>
      <c r="I241" s="197" t="s">
        <v>12</v>
      </c>
      <c r="J241" s="198"/>
      <c r="K241" s="54" t="s">
        <v>13</v>
      </c>
    </row>
    <row r="242" spans="1:11" ht="14.25" x14ac:dyDescent="0.2">
      <c r="A242" s="196"/>
      <c r="B242" s="203" t="s">
        <v>14</v>
      </c>
      <c r="C242" s="203" t="s">
        <v>24</v>
      </c>
      <c r="D242" s="2" t="s">
        <v>86</v>
      </c>
      <c r="E242" s="203" t="s">
        <v>86</v>
      </c>
      <c r="F242" s="203" t="s">
        <v>86</v>
      </c>
      <c r="G242" s="203" t="s">
        <v>86</v>
      </c>
      <c r="H242" s="203" t="s">
        <v>86</v>
      </c>
      <c r="I242" s="205" t="s">
        <v>86</v>
      </c>
      <c r="J242" s="206"/>
      <c r="K242" s="209" t="s">
        <v>86</v>
      </c>
    </row>
    <row r="243" spans="1:11" ht="13.5" thickBot="1" x14ac:dyDescent="0.25">
      <c r="A243" s="228"/>
      <c r="B243" s="259"/>
      <c r="C243" s="259"/>
      <c r="D243" s="48" t="s">
        <v>25</v>
      </c>
      <c r="E243" s="259"/>
      <c r="F243" s="259"/>
      <c r="G243" s="259"/>
      <c r="H243" s="259"/>
      <c r="I243" s="260"/>
      <c r="J243" s="261"/>
      <c r="K243" s="224"/>
    </row>
    <row r="244" spans="1:11" ht="13.5" thickBot="1" x14ac:dyDescent="0.25">
      <c r="A244" s="44" t="str">
        <f>Absolute!A239</f>
        <v>Europe</v>
      </c>
      <c r="B244" s="14">
        <f>Absolute!B239</f>
        <v>18</v>
      </c>
      <c r="C244" s="29">
        <v>1684</v>
      </c>
      <c r="D244" s="15">
        <f>Absolute!D239/$C244</f>
        <v>10.520190023752969</v>
      </c>
      <c r="E244" s="15">
        <f>Absolute!E239/$C244</f>
        <v>93.094418052256529</v>
      </c>
      <c r="F244" s="15">
        <f>Absolute!F239/$C244</f>
        <v>0.15789786223277907</v>
      </c>
      <c r="G244" s="15">
        <f>Absolute!G239/$C244</f>
        <v>3.8895486935866981E-2</v>
      </c>
      <c r="H244" s="15">
        <f>Absolute!H239/$C244</f>
        <v>0.48717339667458431</v>
      </c>
      <c r="I244" s="265">
        <f>SUM(F244:H244)</f>
        <v>0.68396674584323036</v>
      </c>
      <c r="J244" s="266"/>
      <c r="K244" s="46">
        <f>Absolute!K239/$C244</f>
        <v>40.430522565320665</v>
      </c>
    </row>
    <row r="245" spans="1:11" ht="44.45" customHeight="1" x14ac:dyDescent="0.2">
      <c r="A245" s="44" t="str">
        <f>Absolute!A240</f>
        <v>United States of America + Canada + Mexico + Brazil + Argentina (1 plant) + Uruguay (1 plant)</v>
      </c>
      <c r="B245" s="126">
        <f>Absolute!B240</f>
        <v>9</v>
      </c>
      <c r="C245" s="126">
        <f>Absolute!C240</f>
        <v>566.20000000000005</v>
      </c>
      <c r="D245" s="127">
        <f>Absolute!D240/$C245</f>
        <v>50.330271988696566</v>
      </c>
      <c r="E245" s="127">
        <f>Absolute!E240/$C245</f>
        <v>54.678558813140228</v>
      </c>
      <c r="F245" s="127">
        <f>Absolute!F240/$C245</f>
        <v>0.29653832567997174</v>
      </c>
      <c r="G245" s="127">
        <f>Absolute!G240/$C245</f>
        <v>2.137054044507241E-2</v>
      </c>
      <c r="H245" s="127">
        <f>Absolute!H240/$C245</f>
        <v>4.6192158247968917</v>
      </c>
      <c r="I245" s="257">
        <f>SUM(F245:H245)</f>
        <v>4.9371246909219355</v>
      </c>
      <c r="J245" s="258"/>
      <c r="K245" s="128">
        <f>Absolute!K240/$C245</f>
        <v>14.382020487460261</v>
      </c>
    </row>
    <row r="246" spans="1:11" x14ac:dyDescent="0.2">
      <c r="A246" s="44" t="str">
        <f>Absolute!A241</f>
        <v>Russia</v>
      </c>
      <c r="B246" s="14">
        <f>Absolute!B241</f>
        <v>3</v>
      </c>
      <c r="C246" s="29">
        <f>Absolute!$C241</f>
        <v>389</v>
      </c>
      <c r="D246" s="15">
        <f>Absolute!D241/$C246</f>
        <v>19.955012853470436</v>
      </c>
      <c r="E246" s="15">
        <f>Absolute!E241/$C246</f>
        <v>23.784061696658096</v>
      </c>
      <c r="F246" s="15">
        <f>Absolute!F241/$C246</f>
        <v>0.23444730077120823</v>
      </c>
      <c r="G246" s="15">
        <f>Absolute!G241/$C246</f>
        <v>8.637532133676093E-2</v>
      </c>
      <c r="H246" s="15">
        <f>Absolute!H241/$C246</f>
        <v>1.0179948586118253</v>
      </c>
      <c r="I246" s="255">
        <f>SUM(F246:H246)</f>
        <v>1.3388174807197943</v>
      </c>
      <c r="J246" s="256"/>
      <c r="K246" s="46">
        <f>Absolute!K241/$C246</f>
        <v>10.362467866323907</v>
      </c>
    </row>
    <row r="247" spans="1:11" x14ac:dyDescent="0.2">
      <c r="A247" s="16"/>
      <c r="B247" s="3"/>
      <c r="C247" s="3"/>
      <c r="D247" s="5"/>
      <c r="E247" s="5"/>
      <c r="F247" s="5"/>
      <c r="G247" s="5"/>
      <c r="H247" s="5"/>
      <c r="I247" s="255"/>
      <c r="J247" s="256"/>
      <c r="K247" s="17"/>
    </row>
    <row r="248" spans="1:11" ht="13.5" thickBot="1" x14ac:dyDescent="0.25">
      <c r="A248" s="18" t="s">
        <v>30</v>
      </c>
      <c r="B248" s="19">
        <f>SUM(B244:B247)</f>
        <v>30</v>
      </c>
      <c r="C248" s="20">
        <f>SUM(C244:C247)</f>
        <v>2639.2</v>
      </c>
      <c r="D248" s="21">
        <f>Absolute!D243/(C248-C246)</f>
        <v>23.986978935205762</v>
      </c>
      <c r="E248" s="22">
        <f>Absolute!E243/C248</f>
        <v>74.637011215519863</v>
      </c>
      <c r="F248" s="22">
        <f>Absolute!F243/C248</f>
        <v>0.19892391633828435</v>
      </c>
      <c r="G248" s="22">
        <f>Absolute!G243/C248</f>
        <v>4.2133979993937552E-2</v>
      </c>
      <c r="H248" s="22">
        <f>Absolute!H243/C248</f>
        <v>1.4518793573810247</v>
      </c>
      <c r="I248" s="264">
        <f>Absolute!I243/C248</f>
        <v>1.6929372537132465</v>
      </c>
      <c r="J248" s="264" t="e">
        <f>Absolute!J251/Absolute!$C251</f>
        <v>#DIV/0!</v>
      </c>
      <c r="K248" s="23">
        <f>Absolute!K243/C248</f>
        <v>30.410389511973328</v>
      </c>
    </row>
    <row r="252" spans="1:11" ht="13.5" thickBot="1" x14ac:dyDescent="0.25"/>
    <row r="253" spans="1:11" ht="18.75" x14ac:dyDescent="0.2">
      <c r="A253" s="192" t="s">
        <v>72</v>
      </c>
      <c r="B253" s="193"/>
      <c r="C253" s="193"/>
      <c r="D253" s="193"/>
      <c r="E253" s="193"/>
      <c r="F253" s="193"/>
      <c r="G253" s="193"/>
      <c r="H253" s="193"/>
      <c r="I253" s="193"/>
      <c r="J253" s="193"/>
      <c r="K253" s="194"/>
    </row>
    <row r="254" spans="1:11" x14ac:dyDescent="0.2">
      <c r="A254" s="225"/>
      <c r="B254" s="226"/>
      <c r="C254" s="226"/>
      <c r="D254" s="226"/>
      <c r="E254" s="226"/>
      <c r="F254" s="226"/>
      <c r="G254" s="226"/>
      <c r="H254" s="226"/>
      <c r="I254" s="226"/>
      <c r="J254" s="226"/>
      <c r="K254" s="227"/>
    </row>
    <row r="255" spans="1:11" ht="38.25" x14ac:dyDescent="0.2">
      <c r="A255" s="195" t="s">
        <v>23</v>
      </c>
      <c r="B255" s="55" t="s">
        <v>5</v>
      </c>
      <c r="C255" s="55" t="s">
        <v>6</v>
      </c>
      <c r="D255" s="1" t="s">
        <v>7</v>
      </c>
      <c r="E255" s="1" t="s">
        <v>8</v>
      </c>
      <c r="F255" s="1" t="s">
        <v>50</v>
      </c>
      <c r="G255" s="1" t="s">
        <v>10</v>
      </c>
      <c r="H255" s="1" t="s">
        <v>11</v>
      </c>
      <c r="I255" s="197" t="s">
        <v>12</v>
      </c>
      <c r="J255" s="198"/>
      <c r="K255" s="54" t="s">
        <v>13</v>
      </c>
    </row>
    <row r="256" spans="1:11" ht="14.25" x14ac:dyDescent="0.2">
      <c r="A256" s="196"/>
      <c r="B256" s="203" t="s">
        <v>14</v>
      </c>
      <c r="C256" s="203" t="s">
        <v>24</v>
      </c>
      <c r="D256" s="2" t="s">
        <v>86</v>
      </c>
      <c r="E256" s="203" t="s">
        <v>86</v>
      </c>
      <c r="F256" s="203" t="s">
        <v>86</v>
      </c>
      <c r="G256" s="203" t="s">
        <v>86</v>
      </c>
      <c r="H256" s="203" t="s">
        <v>86</v>
      </c>
      <c r="I256" s="205" t="s">
        <v>86</v>
      </c>
      <c r="J256" s="206"/>
      <c r="K256" s="209" t="s">
        <v>86</v>
      </c>
    </row>
    <row r="257" spans="1:11" ht="13.5" thickBot="1" x14ac:dyDescent="0.25">
      <c r="A257" s="228"/>
      <c r="B257" s="259"/>
      <c r="C257" s="259"/>
      <c r="D257" s="48" t="s">
        <v>25</v>
      </c>
      <c r="E257" s="259"/>
      <c r="F257" s="259"/>
      <c r="G257" s="259"/>
      <c r="H257" s="259"/>
      <c r="I257" s="260"/>
      <c r="J257" s="261"/>
      <c r="K257" s="224"/>
    </row>
    <row r="258" spans="1:11" ht="38.25" x14ac:dyDescent="0.2">
      <c r="A258" s="44" t="str">
        <f>Absolute!A252</f>
        <v>United States of America + Canada + Mexico + Brazil + Argentina (1 plant) + Uruguay (1 plant)</v>
      </c>
      <c r="B258" s="126">
        <f>Absolute!B252</f>
        <v>9</v>
      </c>
      <c r="C258" s="126">
        <f>Absolute!C252</f>
        <v>565.70000000000005</v>
      </c>
      <c r="D258" s="127">
        <f>Absolute!D252/$C258</f>
        <v>48.059925755700895</v>
      </c>
      <c r="E258" s="127">
        <f>Absolute!E252/$C258</f>
        <v>54.871840197984795</v>
      </c>
      <c r="F258" s="127">
        <f>Absolute!F252/$C258</f>
        <v>0.19303517765600139</v>
      </c>
      <c r="G258" s="127">
        <f>Absolute!G252/$C258</f>
        <v>4.56089800247481E-2</v>
      </c>
      <c r="H258" s="127">
        <f>Absolute!H252/$C258</f>
        <v>4.9347710800777804</v>
      </c>
      <c r="I258" s="257">
        <f>SUM(F258:H258)</f>
        <v>5.1734152377585296</v>
      </c>
      <c r="J258" s="258"/>
      <c r="K258" s="128">
        <f>Absolute!K252/$C258</f>
        <v>21.330387130988154</v>
      </c>
    </row>
    <row r="259" spans="1:11" x14ac:dyDescent="0.2">
      <c r="A259" s="44" t="str">
        <f>Absolute!A253</f>
        <v>Russia</v>
      </c>
      <c r="B259" s="14">
        <f>Absolute!B253</f>
        <v>3</v>
      </c>
      <c r="C259" s="29">
        <f>Absolute!$C253</f>
        <v>426</v>
      </c>
      <c r="D259" s="15">
        <f>Absolute!D253/$C259</f>
        <v>83.929577464788736</v>
      </c>
      <c r="E259" s="15">
        <f>Absolute!E253/$C259</f>
        <v>18.161971830985916</v>
      </c>
      <c r="F259" s="15">
        <f>Absolute!F253/$C259</f>
        <v>0.18309859154929578</v>
      </c>
      <c r="G259" s="15">
        <f>Absolute!G253/$C259</f>
        <v>9.8591549295774641E-2</v>
      </c>
      <c r="H259" s="15">
        <f>Absolute!H253/$C259</f>
        <v>0.68779342723004699</v>
      </c>
      <c r="I259" s="255">
        <f>SUM(F259:H259)</f>
        <v>0.96948356807511749</v>
      </c>
      <c r="J259" s="256"/>
      <c r="K259" s="46">
        <f>Absolute!K253/$C259</f>
        <v>6.403755868544601</v>
      </c>
    </row>
    <row r="260" spans="1:11" x14ac:dyDescent="0.2">
      <c r="A260" s="16"/>
      <c r="B260" s="3"/>
      <c r="C260" s="3"/>
      <c r="D260" s="5"/>
      <c r="E260" s="5"/>
      <c r="F260" s="5"/>
      <c r="G260" s="5"/>
      <c r="H260" s="5"/>
      <c r="I260" s="255"/>
      <c r="J260" s="256"/>
      <c r="K260" s="17"/>
    </row>
    <row r="261" spans="1:11" ht="13.5" thickBot="1" x14ac:dyDescent="0.25">
      <c r="A261" s="18" t="s">
        <v>30</v>
      </c>
      <c r="B261" s="19">
        <f>SUM(B258:B260)</f>
        <v>12</v>
      </c>
      <c r="C261" s="20">
        <f>SUM(C258:C260)</f>
        <v>991.7</v>
      </c>
      <c r="D261" s="181">
        <f>Absolute!D255/(C261)</f>
        <v>63.468286780276287</v>
      </c>
      <c r="E261" s="22">
        <f>Absolute!E255/C261</f>
        <v>39.102551174750424</v>
      </c>
      <c r="F261" s="22">
        <f>Absolute!F255/C261</f>
        <v>0.18876676414238175</v>
      </c>
      <c r="G261" s="22">
        <f>Absolute!G255/C261</f>
        <v>6.8368458203085611E-2</v>
      </c>
      <c r="H261" s="22">
        <f>Absolute!H255/C261</f>
        <v>3.1104164565896948</v>
      </c>
      <c r="I261" s="264">
        <f>Absolute!I255/Absolute!C255</f>
        <v>3.4762539074316834</v>
      </c>
      <c r="J261" s="264" t="e">
        <f>Absolute!J263/Absolute!$C263</f>
        <v>#DIV/0!</v>
      </c>
      <c r="K261" s="23">
        <f>Absolute!K255/C261</f>
        <v>14.91842291015428</v>
      </c>
    </row>
    <row r="262" spans="1:11" x14ac:dyDescent="0.2">
      <c r="D262" s="180" t="s">
        <v>96</v>
      </c>
      <c r="E262" s="180"/>
      <c r="F262" s="180"/>
      <c r="G262" s="180"/>
      <c r="H262" s="180"/>
      <c r="I262" s="180"/>
    </row>
    <row r="263" spans="1:11" x14ac:dyDescent="0.2">
      <c r="D263" s="180" t="s">
        <v>97</v>
      </c>
      <c r="E263" s="180"/>
      <c r="F263" s="180"/>
      <c r="G263" s="180"/>
      <c r="H263" s="180"/>
      <c r="I263" s="180"/>
    </row>
    <row r="265" spans="1:11" ht="13.5" thickBot="1" x14ac:dyDescent="0.25"/>
    <row r="266" spans="1:11" ht="18.75" x14ac:dyDescent="0.2">
      <c r="A266" s="192" t="s">
        <v>73</v>
      </c>
      <c r="B266" s="193"/>
      <c r="C266" s="193"/>
      <c r="D266" s="193"/>
      <c r="E266" s="193"/>
      <c r="F266" s="193"/>
      <c r="G266" s="193"/>
      <c r="H266" s="193"/>
      <c r="I266" s="193"/>
      <c r="J266" s="193"/>
      <c r="K266" s="194"/>
    </row>
    <row r="267" spans="1:11" x14ac:dyDescent="0.2">
      <c r="A267" s="225"/>
      <c r="B267" s="226"/>
      <c r="C267" s="226"/>
      <c r="D267" s="226"/>
      <c r="E267" s="226"/>
      <c r="F267" s="226"/>
      <c r="G267" s="226"/>
      <c r="H267" s="226"/>
      <c r="I267" s="226"/>
      <c r="J267" s="226"/>
      <c r="K267" s="227"/>
    </row>
    <row r="268" spans="1:11" ht="38.25" x14ac:dyDescent="0.2">
      <c r="A268" s="195" t="s">
        <v>23</v>
      </c>
      <c r="B268" s="55" t="s">
        <v>5</v>
      </c>
      <c r="C268" s="55" t="s">
        <v>6</v>
      </c>
      <c r="D268" s="1" t="s">
        <v>7</v>
      </c>
      <c r="E268" s="1" t="s">
        <v>8</v>
      </c>
      <c r="F268" s="1" t="s">
        <v>50</v>
      </c>
      <c r="G268" s="1" t="s">
        <v>10</v>
      </c>
      <c r="H268" s="1" t="s">
        <v>11</v>
      </c>
      <c r="I268" s="197" t="s">
        <v>12</v>
      </c>
      <c r="J268" s="198"/>
      <c r="K268" s="54" t="s">
        <v>13</v>
      </c>
    </row>
    <row r="269" spans="1:11" ht="15.6" customHeight="1" x14ac:dyDescent="0.2">
      <c r="A269" s="196"/>
      <c r="B269" s="203" t="s">
        <v>14</v>
      </c>
      <c r="C269" s="203" t="s">
        <v>24</v>
      </c>
      <c r="D269" s="2" t="s">
        <v>86</v>
      </c>
      <c r="E269" s="203" t="s">
        <v>86</v>
      </c>
      <c r="F269" s="203" t="s">
        <v>86</v>
      </c>
      <c r="G269" s="203" t="s">
        <v>86</v>
      </c>
      <c r="H269" s="203" t="s">
        <v>86</v>
      </c>
      <c r="I269" s="205" t="s">
        <v>86</v>
      </c>
      <c r="J269" s="206"/>
      <c r="K269" s="209" t="s">
        <v>86</v>
      </c>
    </row>
    <row r="270" spans="1:11" ht="13.5" thickBot="1" x14ac:dyDescent="0.25">
      <c r="A270" s="228"/>
      <c r="B270" s="259"/>
      <c r="C270" s="259"/>
      <c r="D270" s="48" t="s">
        <v>25</v>
      </c>
      <c r="E270" s="259"/>
      <c r="F270" s="259"/>
      <c r="G270" s="259"/>
      <c r="H270" s="259"/>
      <c r="I270" s="260"/>
      <c r="J270" s="261"/>
      <c r="K270" s="224"/>
    </row>
    <row r="271" spans="1:11" ht="52.7" customHeight="1" x14ac:dyDescent="0.2">
      <c r="A271" s="133" t="str">
        <f>Absolute!A264</f>
        <v>United States of America + Canada + Mexico + Brazil + Argentina (1 plant) + Uruguay (1 plant)</v>
      </c>
      <c r="B271" s="134">
        <f>Absolute!B264</f>
        <v>9</v>
      </c>
      <c r="C271" s="135">
        <f>Absolute!C264</f>
        <v>561.15</v>
      </c>
      <c r="D271" s="127">
        <f>Absolute!D264/Absolute!$C$264</f>
        <v>67.936380646885866</v>
      </c>
      <c r="E271" s="127">
        <f>Absolute!E264/Absolute!$C$264</f>
        <v>70.505034304553149</v>
      </c>
      <c r="F271" s="127">
        <f>Absolute!F264/Absolute!$C$264</f>
        <v>0.23264724227033773</v>
      </c>
      <c r="G271" s="127">
        <f>Absolute!G264/Absolute!$C$264</f>
        <v>3.2130446404704631E-2</v>
      </c>
      <c r="H271" s="127">
        <f>Absolute!H264/Absolute!$C$264</f>
        <v>5.7293058896908136</v>
      </c>
      <c r="I271" s="257">
        <f>SUM(F271:H271)</f>
        <v>5.9940835783658564</v>
      </c>
      <c r="J271" s="258"/>
      <c r="K271" s="127">
        <f>Absolute!K264/Absolute!$C$264</f>
        <v>13.531283970417892</v>
      </c>
    </row>
    <row r="272" spans="1:11" x14ac:dyDescent="0.2">
      <c r="A272" s="133" t="str">
        <f>Absolute!A265</f>
        <v>Russia</v>
      </c>
      <c r="B272" s="136">
        <f>Absolute!B265</f>
        <v>3</v>
      </c>
      <c r="C272" s="136">
        <f>Absolute!C265</f>
        <v>432</v>
      </c>
      <c r="D272" s="15">
        <f>Absolute!D265/Absolute!$C$265</f>
        <v>10.780092592592593</v>
      </c>
      <c r="E272" s="15">
        <f>Absolute!E265/Absolute!$C$265</f>
        <v>17.94212962962963</v>
      </c>
      <c r="F272" s="15">
        <f>Absolute!F265/Absolute!$C$265</f>
        <v>0.14583333333333334</v>
      </c>
      <c r="G272" s="15">
        <f>Absolute!G265/Absolute!$C$265</f>
        <v>9.2592592592592587E-2</v>
      </c>
      <c r="H272" s="15">
        <f>Absolute!H265/Absolute!$C$265</f>
        <v>1.2361111111111112</v>
      </c>
      <c r="I272" s="255">
        <f>SUM(F272:H272)</f>
        <v>1.4745370370370372</v>
      </c>
      <c r="J272" s="256"/>
      <c r="K272" s="46">
        <f>Absolute!K265/Absolute!C265</f>
        <v>5.833333333333333</v>
      </c>
    </row>
    <row r="273" spans="1:11" x14ac:dyDescent="0.2">
      <c r="A273" s="16"/>
      <c r="B273" s="3"/>
      <c r="C273" s="3"/>
      <c r="D273" s="5"/>
      <c r="E273" s="5"/>
      <c r="F273" s="5"/>
      <c r="G273" s="5"/>
      <c r="H273" s="5"/>
      <c r="I273" s="255"/>
      <c r="J273" s="256"/>
      <c r="K273" s="17"/>
    </row>
    <row r="274" spans="1:11" ht="13.5" thickBot="1" x14ac:dyDescent="0.25">
      <c r="A274" s="18" t="s">
        <v>30</v>
      </c>
      <c r="B274" s="19">
        <f>SUM(B271:B273)</f>
        <v>12</v>
      </c>
      <c r="C274" s="20">
        <f>SUM(C271:C273)</f>
        <v>993.15</v>
      </c>
      <c r="D274" s="21">
        <f>Absolute!D267/Absolute!$C$267</f>
        <v>43.074560741076375</v>
      </c>
      <c r="E274" s="21">
        <f>Absolute!E267/Absolute!$C$267</f>
        <v>47.641242511201732</v>
      </c>
      <c r="F274" s="21">
        <f>Absolute!F267/Absolute!$C$267</f>
        <v>0.19488496198962899</v>
      </c>
      <c r="G274" s="21">
        <f>Absolute!G267/Absolute!$C$267</f>
        <v>5.8430247193273929E-2</v>
      </c>
      <c r="H274" s="21">
        <f>Absolute!H267/Absolute!$C$267</f>
        <v>3.7748577757639832</v>
      </c>
      <c r="I274" s="262">
        <f>SUM(F274:H274)</f>
        <v>4.0281729849468864</v>
      </c>
      <c r="J274" s="263"/>
      <c r="K274" s="21">
        <f>Absolute!K267/Absolute!$C$267</f>
        <v>10.18283240195338</v>
      </c>
    </row>
    <row r="278" spans="1:11" ht="13.5" thickBot="1" x14ac:dyDescent="0.25"/>
    <row r="279" spans="1:11" ht="18.75" x14ac:dyDescent="0.2">
      <c r="A279" s="192" t="s">
        <v>74</v>
      </c>
      <c r="B279" s="193"/>
      <c r="C279" s="193"/>
      <c r="D279" s="193"/>
      <c r="E279" s="193"/>
      <c r="F279" s="193"/>
      <c r="G279" s="193"/>
      <c r="H279" s="193"/>
      <c r="I279" s="193"/>
      <c r="J279" s="193"/>
      <c r="K279" s="194"/>
    </row>
    <row r="280" spans="1:11" x14ac:dyDescent="0.2">
      <c r="A280" s="225"/>
      <c r="B280" s="226"/>
      <c r="C280" s="226"/>
      <c r="D280" s="226"/>
      <c r="E280" s="226"/>
      <c r="F280" s="226"/>
      <c r="G280" s="226"/>
      <c r="H280" s="226"/>
      <c r="I280" s="226"/>
      <c r="J280" s="226"/>
      <c r="K280" s="227"/>
    </row>
    <row r="281" spans="1:11" ht="38.25" x14ac:dyDescent="0.2">
      <c r="A281" s="195" t="s">
        <v>23</v>
      </c>
      <c r="B281" s="55" t="s">
        <v>5</v>
      </c>
      <c r="C281" s="55" t="s">
        <v>6</v>
      </c>
      <c r="D281" s="1" t="s">
        <v>7</v>
      </c>
      <c r="E281" s="1" t="s">
        <v>8</v>
      </c>
      <c r="F281" s="1" t="s">
        <v>50</v>
      </c>
      <c r="G281" s="1" t="s">
        <v>10</v>
      </c>
      <c r="H281" s="1" t="s">
        <v>11</v>
      </c>
      <c r="I281" s="197" t="s">
        <v>12</v>
      </c>
      <c r="J281" s="198"/>
      <c r="K281" s="54" t="s">
        <v>13</v>
      </c>
    </row>
    <row r="282" spans="1:11" ht="15.6" customHeight="1" x14ac:dyDescent="0.2">
      <c r="A282" s="196"/>
      <c r="B282" s="203" t="s">
        <v>14</v>
      </c>
      <c r="C282" s="203" t="s">
        <v>24</v>
      </c>
      <c r="D282" s="2" t="s">
        <v>86</v>
      </c>
      <c r="E282" s="203" t="s">
        <v>86</v>
      </c>
      <c r="F282" s="203" t="s">
        <v>86</v>
      </c>
      <c r="G282" s="203" t="s">
        <v>86</v>
      </c>
      <c r="H282" s="203" t="s">
        <v>86</v>
      </c>
      <c r="I282" s="205" t="s">
        <v>86</v>
      </c>
      <c r="J282" s="206"/>
      <c r="K282" s="209" t="s">
        <v>86</v>
      </c>
    </row>
    <row r="283" spans="1:11" ht="13.5" thickBot="1" x14ac:dyDescent="0.25">
      <c r="A283" s="228"/>
      <c r="B283" s="259"/>
      <c r="C283" s="259"/>
      <c r="D283" s="48" t="s">
        <v>25</v>
      </c>
      <c r="E283" s="259"/>
      <c r="F283" s="259"/>
      <c r="G283" s="259"/>
      <c r="H283" s="259"/>
      <c r="I283" s="260"/>
      <c r="J283" s="261"/>
      <c r="K283" s="224"/>
    </row>
    <row r="284" spans="1:11" ht="52.7" customHeight="1" x14ac:dyDescent="0.2">
      <c r="A284" s="133" t="str">
        <f>Absolute!A277</f>
        <v>United States of America + Canada + Mexico + Brazil + Argentina (1 plant) + Uruguay (1 plant)</v>
      </c>
      <c r="B284" s="134">
        <f>Absolute!B277</f>
        <v>8</v>
      </c>
      <c r="C284" s="135">
        <f>Absolute!C277</f>
        <v>508.45000000000005</v>
      </c>
      <c r="D284" s="127">
        <f>Absolute!D277/Absolute!$C$277</f>
        <v>53.123414298357744</v>
      </c>
      <c r="E284" s="127">
        <f>Absolute!E277/Absolute!$C$277</f>
        <v>81.809420788671446</v>
      </c>
      <c r="F284" s="127">
        <f>Absolute!F277/Absolute!$C$277</f>
        <v>0.28079457173763395</v>
      </c>
      <c r="G284" s="127">
        <f>Absolute!G277/Absolute!$C$277</f>
        <v>4.7850889566329033E-2</v>
      </c>
      <c r="H284" s="127">
        <f>Absolute!H277/Absolute!$C$277</f>
        <v>3.9347270178923783</v>
      </c>
      <c r="I284" s="257">
        <f>SUM(F284:H284)</f>
        <v>4.2633724791963417</v>
      </c>
      <c r="J284" s="258"/>
      <c r="K284" s="127">
        <f>Absolute!K277/Absolute!$C$277</f>
        <v>15.893348544006294</v>
      </c>
    </row>
    <row r="285" spans="1:11" x14ac:dyDescent="0.2">
      <c r="A285" s="133" t="str">
        <f>Absolute!A278</f>
        <v>Russia</v>
      </c>
      <c r="B285" s="136">
        <f>Absolute!B278</f>
        <v>3</v>
      </c>
      <c r="C285" s="136">
        <f>Absolute!C278</f>
        <v>432</v>
      </c>
      <c r="D285" s="15">
        <f>Absolute!D278/Absolute!$C$278</f>
        <v>10.939814814814815</v>
      </c>
      <c r="E285" s="15">
        <f>Absolute!E278/Absolute!$C$278</f>
        <v>20.56712962962963</v>
      </c>
      <c r="F285" s="15">
        <f>Absolute!F278/Absolute!$C$278</f>
        <v>0.15717592592592594</v>
      </c>
      <c r="G285" s="15">
        <f>Absolute!G278/Absolute!$C$278</f>
        <v>0.11180555555555555</v>
      </c>
      <c r="H285" s="15">
        <f>Absolute!H278/Absolute!$C$278</f>
        <v>0.88842592592592595</v>
      </c>
      <c r="I285" s="255">
        <f>SUM(F285:H285)</f>
        <v>1.1574074074074074</v>
      </c>
      <c r="J285" s="256"/>
      <c r="K285" s="46">
        <f>Absolute!K278/Absolute!C278</f>
        <v>8.6944444444444446</v>
      </c>
    </row>
    <row r="286" spans="1:11" x14ac:dyDescent="0.2">
      <c r="A286" s="16"/>
      <c r="B286" s="3"/>
      <c r="C286" s="3"/>
      <c r="D286" s="5"/>
      <c r="E286" s="5"/>
      <c r="F286" s="5"/>
      <c r="G286" s="5"/>
      <c r="H286" s="5"/>
      <c r="I286" s="255"/>
      <c r="J286" s="256"/>
      <c r="K286" s="17"/>
    </row>
    <row r="287" spans="1:11" ht="13.5" thickBot="1" x14ac:dyDescent="0.25">
      <c r="A287" s="18" t="s">
        <v>30</v>
      </c>
      <c r="B287" s="19">
        <f>SUM(B284:B286)</f>
        <v>11</v>
      </c>
      <c r="C287" s="20">
        <f>SUM(C284:C286)</f>
        <v>940.45</v>
      </c>
      <c r="D287" s="21">
        <f>Absolute!D280/Absolute!$C$280</f>
        <v>33.746185336806846</v>
      </c>
      <c r="E287" s="21">
        <f>Absolute!E280/Absolute!$C$280</f>
        <v>53.677494816311338</v>
      </c>
      <c r="F287" s="21">
        <f>Absolute!F280/Absolute!$C$280</f>
        <v>0.22400978255090645</v>
      </c>
      <c r="G287" s="21">
        <f>Absolute!G280/Absolute!$C$280</f>
        <v>7.7228757297038639E-2</v>
      </c>
      <c r="H287" s="21">
        <f>Absolute!H280/Absolute!$C$280</f>
        <v>2.5353947070523475</v>
      </c>
      <c r="I287" s="262">
        <f>SUM(F287:H287)</f>
        <v>2.8366332469002926</v>
      </c>
      <c r="J287" s="263"/>
      <c r="K287" s="21">
        <f>Absolute!K280/Absolute!$C$280</f>
        <v>12.58649908788346</v>
      </c>
    </row>
    <row r="291" spans="1:11" ht="13.5" thickBot="1" x14ac:dyDescent="0.25"/>
    <row r="292" spans="1:11" ht="18.75" x14ac:dyDescent="0.2">
      <c r="A292" s="192" t="s">
        <v>82</v>
      </c>
      <c r="B292" s="193"/>
      <c r="C292" s="193"/>
      <c r="D292" s="193"/>
      <c r="E292" s="193"/>
      <c r="F292" s="193"/>
      <c r="G292" s="193"/>
      <c r="H292" s="193"/>
      <c r="I292" s="193"/>
      <c r="J292" s="193"/>
      <c r="K292" s="194"/>
    </row>
    <row r="293" spans="1:11" x14ac:dyDescent="0.2">
      <c r="A293" s="225"/>
      <c r="B293" s="226"/>
      <c r="C293" s="226"/>
      <c r="D293" s="226"/>
      <c r="E293" s="226"/>
      <c r="F293" s="226"/>
      <c r="G293" s="226"/>
      <c r="H293" s="226"/>
      <c r="I293" s="226"/>
      <c r="J293" s="226"/>
      <c r="K293" s="227"/>
    </row>
    <row r="294" spans="1:11" ht="38.25" x14ac:dyDescent="0.2">
      <c r="A294" s="195" t="s">
        <v>23</v>
      </c>
      <c r="B294" s="55" t="s">
        <v>5</v>
      </c>
      <c r="C294" s="55" t="s">
        <v>6</v>
      </c>
      <c r="D294" s="1" t="s">
        <v>7</v>
      </c>
      <c r="E294" s="1" t="s">
        <v>8</v>
      </c>
      <c r="F294" s="1" t="s">
        <v>50</v>
      </c>
      <c r="G294" s="1" t="s">
        <v>10</v>
      </c>
      <c r="H294" s="1" t="s">
        <v>11</v>
      </c>
      <c r="I294" s="197" t="s">
        <v>12</v>
      </c>
      <c r="J294" s="198"/>
      <c r="K294" s="54" t="s">
        <v>13</v>
      </c>
    </row>
    <row r="295" spans="1:11" ht="14.25" x14ac:dyDescent="0.2">
      <c r="A295" s="196"/>
      <c r="B295" s="203" t="s">
        <v>14</v>
      </c>
      <c r="C295" s="203" t="s">
        <v>24</v>
      </c>
      <c r="D295" s="2" t="s">
        <v>86</v>
      </c>
      <c r="E295" s="203" t="s">
        <v>86</v>
      </c>
      <c r="F295" s="203" t="s">
        <v>86</v>
      </c>
      <c r="G295" s="203" t="s">
        <v>86</v>
      </c>
      <c r="H295" s="203" t="s">
        <v>86</v>
      </c>
      <c r="I295" s="205" t="s">
        <v>86</v>
      </c>
      <c r="J295" s="206"/>
      <c r="K295" s="209" t="s">
        <v>86</v>
      </c>
    </row>
    <row r="296" spans="1:11" ht="13.5" thickBot="1" x14ac:dyDescent="0.25">
      <c r="A296" s="228"/>
      <c r="B296" s="259"/>
      <c r="C296" s="259"/>
      <c r="D296" s="48" t="s">
        <v>25</v>
      </c>
      <c r="E296" s="259"/>
      <c r="F296" s="259"/>
      <c r="G296" s="259"/>
      <c r="H296" s="259"/>
      <c r="I296" s="260"/>
      <c r="J296" s="261"/>
      <c r="K296" s="224"/>
    </row>
    <row r="297" spans="1:11" ht="38.25" x14ac:dyDescent="0.2">
      <c r="A297" s="133" t="str">
        <f>Absolute!A290</f>
        <v>United States of America + Canada + Mexico + Brazil + Argentina (1 plant) + Uruguay (1 plant)</v>
      </c>
      <c r="B297" s="134">
        <f>Absolute!B290</f>
        <v>7</v>
      </c>
      <c r="C297" s="135">
        <f>Absolute!C290</f>
        <v>439.8</v>
      </c>
      <c r="D297" s="127">
        <f>Absolute!D290/Absolute!C290</f>
        <v>14.485220554797635</v>
      </c>
      <c r="E297" s="127">
        <f>Absolute!E290/Absolute!C290</f>
        <v>85.040927694406548</v>
      </c>
      <c r="F297" s="127">
        <f>Absolute!F290/Absolute!C290</f>
        <v>0.35950432014552064</v>
      </c>
      <c r="G297" s="127">
        <f>Absolute!G290/Absolute!C290</f>
        <v>9.4292860391086863E-2</v>
      </c>
      <c r="H297" s="127">
        <f>Absolute!H290/Absolute!C290</f>
        <v>2.1304456571168715</v>
      </c>
      <c r="I297" s="257">
        <f>SUM(F297:H297)</f>
        <v>2.5842428376534792</v>
      </c>
      <c r="J297" s="258"/>
      <c r="K297" s="127">
        <f>Absolute!K290/Absolute!C290</f>
        <v>30.978854024556615</v>
      </c>
    </row>
    <row r="298" spans="1:11" x14ac:dyDescent="0.2">
      <c r="A298" s="133" t="str">
        <f>Absolute!A291</f>
        <v>Russia</v>
      </c>
      <c r="B298" s="136" t="str">
        <f>Absolute!B291</f>
        <v>n.a.</v>
      </c>
      <c r="C298" s="136">
        <f>Absolute!C291</f>
        <v>0</v>
      </c>
      <c r="D298" s="15">
        <f>Absolute!D291/Absolute!$C$278</f>
        <v>0</v>
      </c>
      <c r="E298" s="15">
        <f>Absolute!E291/Absolute!$C$278</f>
        <v>0</v>
      </c>
      <c r="F298" s="15">
        <f>Absolute!F291/Absolute!$C$278</f>
        <v>0</v>
      </c>
      <c r="G298" s="15">
        <f>Absolute!G291/Absolute!$C$278</f>
        <v>0</v>
      </c>
      <c r="H298" s="15">
        <f>Absolute!H291/Absolute!$C$278</f>
        <v>0</v>
      </c>
      <c r="I298" s="255">
        <f>SUM(F298:H298)</f>
        <v>0</v>
      </c>
      <c r="J298" s="256"/>
      <c r="K298" s="46" t="e">
        <f>Absolute!K291/Absolute!C291</f>
        <v>#DIV/0!</v>
      </c>
    </row>
    <row r="299" spans="1:11" x14ac:dyDescent="0.2">
      <c r="A299" s="16"/>
      <c r="B299" s="3"/>
      <c r="C299" s="3"/>
      <c r="D299" s="5"/>
      <c r="E299" s="5"/>
      <c r="F299" s="5"/>
      <c r="G299" s="5"/>
      <c r="H299" s="5"/>
      <c r="I299" s="255"/>
      <c r="J299" s="256"/>
      <c r="K299" s="17"/>
    </row>
    <row r="300" spans="1:11" ht="13.5" thickBot="1" x14ac:dyDescent="0.25">
      <c r="A300" s="18" t="s">
        <v>30</v>
      </c>
      <c r="B300" s="19">
        <f>SUM(B297:B299)</f>
        <v>7</v>
      </c>
      <c r="C300" s="20">
        <f>SUM(C297:C299)</f>
        <v>439.8</v>
      </c>
      <c r="D300" s="21">
        <f>Absolute!D293/Absolute!$C$293</f>
        <v>14.485220554797635</v>
      </c>
      <c r="E300" s="21">
        <f>Absolute!E293/Absolute!$C$293</f>
        <v>85.040927694406548</v>
      </c>
      <c r="F300" s="21">
        <f>Absolute!F293/Absolute!$C$293</f>
        <v>0.35950432014552064</v>
      </c>
      <c r="G300" s="21">
        <f>Absolute!G293/Absolute!$C$293</f>
        <v>9.4292860391086863E-2</v>
      </c>
      <c r="H300" s="21">
        <f>Absolute!H293/Absolute!$C$293</f>
        <v>2.1304456571168715</v>
      </c>
      <c r="I300" s="262">
        <f>SUM(F300:H300)</f>
        <v>2.5842428376534792</v>
      </c>
      <c r="J300" s="263"/>
      <c r="K300" s="21">
        <f>Absolute!K293/Absolute!$C$293</f>
        <v>30.978854024556615</v>
      </c>
    </row>
    <row r="304" spans="1:11" ht="13.5" thickBot="1" x14ac:dyDescent="0.25"/>
    <row r="305" spans="1:11" ht="18.75" x14ac:dyDescent="0.2">
      <c r="A305" s="192" t="s">
        <v>85</v>
      </c>
      <c r="B305" s="193"/>
      <c r="C305" s="193"/>
      <c r="D305" s="193"/>
      <c r="E305" s="193"/>
      <c r="F305" s="193"/>
      <c r="G305" s="193"/>
      <c r="H305" s="193"/>
      <c r="I305" s="193"/>
      <c r="J305" s="193"/>
      <c r="K305" s="194"/>
    </row>
    <row r="306" spans="1:11" x14ac:dyDescent="0.2">
      <c r="A306" s="225"/>
      <c r="B306" s="226"/>
      <c r="C306" s="226"/>
      <c r="D306" s="226"/>
      <c r="E306" s="226"/>
      <c r="F306" s="226"/>
      <c r="G306" s="226"/>
      <c r="H306" s="226"/>
      <c r="I306" s="226"/>
      <c r="J306" s="226"/>
      <c r="K306" s="227"/>
    </row>
    <row r="307" spans="1:11" ht="38.25" x14ac:dyDescent="0.2">
      <c r="A307" s="195" t="s">
        <v>23</v>
      </c>
      <c r="B307" s="55" t="s">
        <v>5</v>
      </c>
      <c r="C307" s="55" t="s">
        <v>6</v>
      </c>
      <c r="D307" s="1" t="s">
        <v>7</v>
      </c>
      <c r="E307" s="1" t="s">
        <v>8</v>
      </c>
      <c r="F307" s="1" t="s">
        <v>50</v>
      </c>
      <c r="G307" s="1" t="s">
        <v>10</v>
      </c>
      <c r="H307" s="1" t="s">
        <v>11</v>
      </c>
      <c r="I307" s="197" t="s">
        <v>12</v>
      </c>
      <c r="J307" s="198"/>
      <c r="K307" s="54" t="s">
        <v>13</v>
      </c>
    </row>
    <row r="308" spans="1:11" ht="14.25" x14ac:dyDescent="0.2">
      <c r="A308" s="196"/>
      <c r="B308" s="203" t="s">
        <v>14</v>
      </c>
      <c r="C308" s="203" t="s">
        <v>24</v>
      </c>
      <c r="D308" s="2" t="s">
        <v>86</v>
      </c>
      <c r="E308" s="203" t="s">
        <v>86</v>
      </c>
      <c r="F308" s="203" t="s">
        <v>86</v>
      </c>
      <c r="G308" s="203" t="s">
        <v>86</v>
      </c>
      <c r="H308" s="203" t="s">
        <v>86</v>
      </c>
      <c r="I308" s="205" t="s">
        <v>86</v>
      </c>
      <c r="J308" s="206"/>
      <c r="K308" s="209" t="s">
        <v>86</v>
      </c>
    </row>
    <row r="309" spans="1:11" ht="13.5" thickBot="1" x14ac:dyDescent="0.25">
      <c r="A309" s="228"/>
      <c r="B309" s="259"/>
      <c r="C309" s="259"/>
      <c r="D309" s="48" t="s">
        <v>25</v>
      </c>
      <c r="E309" s="259"/>
      <c r="F309" s="259"/>
      <c r="G309" s="259"/>
      <c r="H309" s="259"/>
      <c r="I309" s="260"/>
      <c r="J309" s="261"/>
      <c r="K309" s="224"/>
    </row>
    <row r="310" spans="1:11" ht="38.25" x14ac:dyDescent="0.2">
      <c r="A310" s="133" t="str">
        <f>Absolute!A303</f>
        <v>United States of America + Canada + Mexico + Brazil + Argentina (1 plant) + Uruguay (1 plant)</v>
      </c>
      <c r="B310" s="134">
        <f>Absolute!B303</f>
        <v>7</v>
      </c>
      <c r="C310" s="135">
        <f>Absolute!C303</f>
        <v>439.8</v>
      </c>
      <c r="D310" s="127">
        <f>Absolute!D303/Absolute!C303</f>
        <v>170.58822191905409</v>
      </c>
      <c r="E310" s="127">
        <f>Absolute!E303/Absolute!C303</f>
        <v>40.64042746703047</v>
      </c>
      <c r="F310" s="127">
        <f>Absolute!F303/Absolute!C303</f>
        <v>0.30568440200090952</v>
      </c>
      <c r="G310" s="127">
        <f>Absolute!G303/Absolute!C303</f>
        <v>4.7430650295588898E-2</v>
      </c>
      <c r="H310" s="127">
        <f>Absolute!H303/Absolute!C303</f>
        <v>1.7355388813096861</v>
      </c>
      <c r="I310" s="257">
        <f>SUM(F310:H310)</f>
        <v>2.0886539336061847</v>
      </c>
      <c r="J310" s="258"/>
      <c r="K310" s="127">
        <f>Absolute!K303/Absolute!C303</f>
        <v>24.212869486130057</v>
      </c>
    </row>
    <row r="311" spans="1:11" x14ac:dyDescent="0.2">
      <c r="A311" s="133" t="str">
        <f>Absolute!A304</f>
        <v>Russia</v>
      </c>
      <c r="B311" s="136" t="str">
        <f>Absolute!B304</f>
        <v>n.a.</v>
      </c>
      <c r="C311" s="136">
        <f>Absolute!C304</f>
        <v>0</v>
      </c>
      <c r="D311" s="15">
        <f>Absolute!D304/Absolute!$C$278</f>
        <v>0</v>
      </c>
      <c r="E311" s="15">
        <f>Absolute!E304/Absolute!$C$278</f>
        <v>0</v>
      </c>
      <c r="F311" s="15">
        <f>Absolute!F304/Absolute!$C$278</f>
        <v>0</v>
      </c>
      <c r="G311" s="15">
        <f>Absolute!G304/Absolute!$C$278</f>
        <v>0</v>
      </c>
      <c r="H311" s="15">
        <f>Absolute!H304/Absolute!$C$278</f>
        <v>0</v>
      </c>
      <c r="I311" s="255">
        <f>SUM(F311:H311)</f>
        <v>0</v>
      </c>
      <c r="J311" s="256"/>
      <c r="K311" s="46" t="e">
        <f>Absolute!K304/Absolute!C304</f>
        <v>#DIV/0!</v>
      </c>
    </row>
    <row r="312" spans="1:11" x14ac:dyDescent="0.2">
      <c r="A312" s="16"/>
      <c r="B312" s="3"/>
      <c r="C312" s="3"/>
      <c r="D312" s="5"/>
      <c r="E312" s="5"/>
      <c r="F312" s="5"/>
      <c r="G312" s="5"/>
      <c r="H312" s="5"/>
      <c r="I312" s="255"/>
      <c r="J312" s="256"/>
      <c r="K312" s="17"/>
    </row>
    <row r="313" spans="1:11" ht="13.5" thickBot="1" x14ac:dyDescent="0.25">
      <c r="A313" s="18" t="s">
        <v>30</v>
      </c>
      <c r="B313" s="19">
        <f>SUM(B310:B312)</f>
        <v>7</v>
      </c>
      <c r="C313" s="20">
        <f>SUM(C310:C312)</f>
        <v>439.8</v>
      </c>
      <c r="D313" s="21">
        <f>Absolute!D306/Absolute!$C$306</f>
        <v>170.58822191905409</v>
      </c>
      <c r="E313" s="21">
        <f>Absolute!E306/Absolute!$C$306</f>
        <v>40.64042746703047</v>
      </c>
      <c r="F313" s="21">
        <f>Absolute!F306/Absolute!$C$306</f>
        <v>0.30568440200090952</v>
      </c>
      <c r="G313" s="21">
        <f>Absolute!G306/Absolute!$C$306</f>
        <v>4.7430650295588898E-2</v>
      </c>
      <c r="H313" s="21">
        <f>Absolute!H306/Absolute!$C$306</f>
        <v>1.7355388813096861</v>
      </c>
      <c r="I313" s="262">
        <f>SUM(F313:H313)</f>
        <v>2.0886539336061847</v>
      </c>
      <c r="J313" s="263"/>
      <c r="K313" s="21">
        <f>Absolute!K306/Absolute!$C$306</f>
        <v>24.212869486130057</v>
      </c>
    </row>
    <row r="318" spans="1:11" ht="13.5" thickBot="1" x14ac:dyDescent="0.25"/>
    <row r="319" spans="1:11" ht="18.75" x14ac:dyDescent="0.2">
      <c r="A319" s="192" t="s">
        <v>91</v>
      </c>
      <c r="B319" s="193"/>
      <c r="C319" s="193"/>
      <c r="D319" s="193"/>
      <c r="E319" s="193"/>
      <c r="F319" s="193"/>
      <c r="G319" s="193"/>
      <c r="H319" s="193"/>
      <c r="I319" s="193"/>
      <c r="J319" s="193"/>
      <c r="K319" s="194"/>
    </row>
    <row r="320" spans="1:11" x14ac:dyDescent="0.2">
      <c r="A320" s="225"/>
      <c r="B320" s="226"/>
      <c r="C320" s="226"/>
      <c r="D320" s="226"/>
      <c r="E320" s="226"/>
      <c r="F320" s="226"/>
      <c r="G320" s="226"/>
      <c r="H320" s="226"/>
      <c r="I320" s="226"/>
      <c r="J320" s="226"/>
      <c r="K320" s="227"/>
    </row>
    <row r="321" spans="1:11" ht="38.25" x14ac:dyDescent="0.2">
      <c r="A321" s="195" t="s">
        <v>23</v>
      </c>
      <c r="B321" s="55" t="s">
        <v>5</v>
      </c>
      <c r="C321" s="55" t="s">
        <v>6</v>
      </c>
      <c r="D321" s="1" t="s">
        <v>7</v>
      </c>
      <c r="E321" s="1" t="s">
        <v>8</v>
      </c>
      <c r="F321" s="1" t="s">
        <v>50</v>
      </c>
      <c r="G321" s="1" t="s">
        <v>10</v>
      </c>
      <c r="H321" s="1" t="s">
        <v>11</v>
      </c>
      <c r="I321" s="197" t="s">
        <v>12</v>
      </c>
      <c r="J321" s="198"/>
      <c r="K321" s="54" t="s">
        <v>13</v>
      </c>
    </row>
    <row r="322" spans="1:11" ht="14.25" x14ac:dyDescent="0.2">
      <c r="A322" s="196"/>
      <c r="B322" s="203" t="s">
        <v>14</v>
      </c>
      <c r="C322" s="203" t="s">
        <v>24</v>
      </c>
      <c r="D322" s="2" t="s">
        <v>86</v>
      </c>
      <c r="E322" s="203" t="s">
        <v>86</v>
      </c>
      <c r="F322" s="203" t="s">
        <v>86</v>
      </c>
      <c r="G322" s="203" t="s">
        <v>86</v>
      </c>
      <c r="H322" s="203" t="s">
        <v>86</v>
      </c>
      <c r="I322" s="205" t="s">
        <v>86</v>
      </c>
      <c r="J322" s="206"/>
      <c r="K322" s="209" t="s">
        <v>86</v>
      </c>
    </row>
    <row r="323" spans="1:11" ht="13.5" thickBot="1" x14ac:dyDescent="0.25">
      <c r="A323" s="228"/>
      <c r="B323" s="259"/>
      <c r="C323" s="259"/>
      <c r="D323" s="48" t="s">
        <v>25</v>
      </c>
      <c r="E323" s="259"/>
      <c r="F323" s="259"/>
      <c r="G323" s="259"/>
      <c r="H323" s="259"/>
      <c r="I323" s="260"/>
      <c r="J323" s="261"/>
      <c r="K323" s="224"/>
    </row>
    <row r="324" spans="1:11" ht="38.25" x14ac:dyDescent="0.2">
      <c r="A324" s="133" t="str">
        <f>Absolute!A317</f>
        <v>United States of America + Canada + Mexico + Brazil + Argentina (1 plant) + Uruguay (1 plant)</v>
      </c>
      <c r="B324" s="134">
        <f>Absolute!B317</f>
        <v>7</v>
      </c>
      <c r="C324" s="127">
        <f>Absolute!C317</f>
        <v>427.83</v>
      </c>
      <c r="D324" s="127">
        <f>Absolute!D317/Absolute!C317</f>
        <v>87.890236776289655</v>
      </c>
      <c r="E324" s="127">
        <f>Absolute!E317/Absolute!C317</f>
        <v>104.70046513802211</v>
      </c>
      <c r="F324" s="127">
        <f>Absolute!F317/Absolute!C317</f>
        <v>0.39293644671949141</v>
      </c>
      <c r="G324" s="127">
        <f>Absolute!G317/Absolute!C317</f>
        <v>0.19061309398592899</v>
      </c>
      <c r="H324" s="127">
        <f>Absolute!H317/Absolute!C317</f>
        <v>1.7443610779982703</v>
      </c>
      <c r="I324" s="257">
        <f>SUM(F324:H324)</f>
        <v>2.3279106187036906</v>
      </c>
      <c r="J324" s="258"/>
      <c r="K324" s="127">
        <f>Absolute!K317/Absolute!C317</f>
        <v>24.220741883458384</v>
      </c>
    </row>
    <row r="325" spans="1:11" x14ac:dyDescent="0.2">
      <c r="A325" s="133" t="str">
        <f>Absolute!A318</f>
        <v>Russia</v>
      </c>
      <c r="B325" s="136" t="str">
        <f>Absolute!B318</f>
        <v>n.a.</v>
      </c>
      <c r="C325" s="136">
        <f>Absolute!C318</f>
        <v>0</v>
      </c>
      <c r="D325" s="15">
        <f>Absolute!D318/Absolute!$C$278</f>
        <v>0</v>
      </c>
      <c r="E325" s="15">
        <f>Absolute!E318/Absolute!$C$278</f>
        <v>0</v>
      </c>
      <c r="F325" s="15">
        <f>Absolute!F318/Absolute!$C$278</f>
        <v>0</v>
      </c>
      <c r="G325" s="15">
        <f>Absolute!G318/Absolute!$C$278</f>
        <v>0</v>
      </c>
      <c r="H325" s="15">
        <f>Absolute!H318/Absolute!$C$278</f>
        <v>0</v>
      </c>
      <c r="I325" s="255">
        <f>SUM(F325:H325)</f>
        <v>0</v>
      </c>
      <c r="J325" s="256"/>
      <c r="K325" s="46" t="e">
        <f>Absolute!K318/Absolute!C318</f>
        <v>#DIV/0!</v>
      </c>
    </row>
    <row r="326" spans="1:11" x14ac:dyDescent="0.2">
      <c r="A326" s="16"/>
      <c r="B326" s="3"/>
      <c r="C326" s="3"/>
      <c r="D326" s="5"/>
      <c r="E326" s="5"/>
      <c r="F326" s="5"/>
      <c r="G326" s="5"/>
      <c r="H326" s="5"/>
      <c r="I326" s="255"/>
      <c r="J326" s="256"/>
      <c r="K326" s="17"/>
    </row>
    <row r="327" spans="1:11" ht="13.5" thickBot="1" x14ac:dyDescent="0.25">
      <c r="A327" s="18" t="s">
        <v>30</v>
      </c>
      <c r="B327" s="19">
        <f>SUM(B324:B326)</f>
        <v>7</v>
      </c>
      <c r="C327" s="20">
        <f>SUM(C324:C326)</f>
        <v>427.83</v>
      </c>
      <c r="D327" s="21">
        <f>Absolute!D320/Absolute!$C$320</f>
        <v>87.890236776289655</v>
      </c>
      <c r="E327" s="21">
        <f>Absolute!E320/Absolute!$C$320</f>
        <v>104.70046513802211</v>
      </c>
      <c r="F327" s="21">
        <f>Absolute!F320/Absolute!$C$320</f>
        <v>0.39293644671949141</v>
      </c>
      <c r="G327" s="21">
        <f>Absolute!G320/Absolute!$C$320</f>
        <v>0.19061309398592899</v>
      </c>
      <c r="H327" s="21">
        <f>Absolute!H320/Absolute!$C$320</f>
        <v>1.7443610779982703</v>
      </c>
      <c r="I327" s="262">
        <f>SUM(F327:H327)</f>
        <v>2.3279106187036906</v>
      </c>
      <c r="J327" s="263"/>
      <c r="K327" s="21">
        <f>Absolute!K320/Absolute!$C$320</f>
        <v>24.220741883458384</v>
      </c>
    </row>
    <row r="331" spans="1:11" ht="13.5" thickBot="1" x14ac:dyDescent="0.25"/>
    <row r="332" spans="1:11" ht="18.75" x14ac:dyDescent="0.2">
      <c r="A332" s="192" t="s">
        <v>94</v>
      </c>
      <c r="B332" s="193"/>
      <c r="C332" s="193"/>
      <c r="D332" s="193"/>
      <c r="E332" s="193"/>
      <c r="F332" s="193"/>
      <c r="G332" s="193"/>
      <c r="H332" s="193"/>
      <c r="I332" s="193"/>
      <c r="J332" s="193"/>
      <c r="K332" s="194"/>
    </row>
    <row r="333" spans="1:11" x14ac:dyDescent="0.2">
      <c r="A333" s="225"/>
      <c r="B333" s="226"/>
      <c r="C333" s="226"/>
      <c r="D333" s="226"/>
      <c r="E333" s="226"/>
      <c r="F333" s="226"/>
      <c r="G333" s="226"/>
      <c r="H333" s="226"/>
      <c r="I333" s="226"/>
      <c r="J333" s="226"/>
      <c r="K333" s="227"/>
    </row>
    <row r="334" spans="1:11" ht="38.25" x14ac:dyDescent="0.2">
      <c r="A334" s="195" t="s">
        <v>23</v>
      </c>
      <c r="B334" s="55" t="s">
        <v>5</v>
      </c>
      <c r="C334" s="55" t="s">
        <v>6</v>
      </c>
      <c r="D334" s="1" t="s">
        <v>7</v>
      </c>
      <c r="E334" s="1" t="s">
        <v>8</v>
      </c>
      <c r="F334" s="1" t="s">
        <v>50</v>
      </c>
      <c r="G334" s="1" t="s">
        <v>10</v>
      </c>
      <c r="H334" s="1" t="s">
        <v>11</v>
      </c>
      <c r="I334" s="197" t="s">
        <v>12</v>
      </c>
      <c r="J334" s="198"/>
      <c r="K334" s="54" t="s">
        <v>13</v>
      </c>
    </row>
    <row r="335" spans="1:11" ht="14.25" x14ac:dyDescent="0.2">
      <c r="A335" s="196"/>
      <c r="B335" s="203" t="s">
        <v>14</v>
      </c>
      <c r="C335" s="203" t="s">
        <v>24</v>
      </c>
      <c r="D335" s="2" t="s">
        <v>86</v>
      </c>
      <c r="E335" s="203" t="s">
        <v>86</v>
      </c>
      <c r="F335" s="203" t="s">
        <v>86</v>
      </c>
      <c r="G335" s="203" t="s">
        <v>86</v>
      </c>
      <c r="H335" s="203" t="s">
        <v>86</v>
      </c>
      <c r="I335" s="205" t="s">
        <v>86</v>
      </c>
      <c r="J335" s="206"/>
      <c r="K335" s="209" t="s">
        <v>86</v>
      </c>
    </row>
    <row r="336" spans="1:11" ht="13.5" thickBot="1" x14ac:dyDescent="0.25">
      <c r="A336" s="228"/>
      <c r="B336" s="259"/>
      <c r="C336" s="259"/>
      <c r="D336" s="48" t="s">
        <v>25</v>
      </c>
      <c r="E336" s="259"/>
      <c r="F336" s="259"/>
      <c r="G336" s="259"/>
      <c r="H336" s="259"/>
      <c r="I336" s="260"/>
      <c r="J336" s="261"/>
      <c r="K336" s="224"/>
    </row>
    <row r="337" spans="1:11" ht="38.25" x14ac:dyDescent="0.2">
      <c r="A337" s="133" t="str">
        <f>Absolute!A330</f>
        <v>United States of America + Canada + Mexico + Brazil + Argentina (1 plant) + Uruguay (1 plant)</v>
      </c>
      <c r="B337" s="134">
        <f>Absolute!B330</f>
        <v>7</v>
      </c>
      <c r="C337" s="127">
        <f>Absolute!C330</f>
        <v>397.14</v>
      </c>
      <c r="D337" s="127">
        <f>Absolute!D330/Absolute!C330</f>
        <v>117.64365211260512</v>
      </c>
      <c r="E337" s="127">
        <f>Absolute!E330/Absolute!C330</f>
        <v>70.909502946064364</v>
      </c>
      <c r="F337" s="127">
        <f>Absolute!F330/Absolute!C330</f>
        <v>0.23326786523644055</v>
      </c>
      <c r="G337" s="127">
        <f>Absolute!G330/Absolute!C330</f>
        <v>2.5482197713652614E-2</v>
      </c>
      <c r="H337" s="127">
        <f>Absolute!H330/Absolute!C330</f>
        <v>2.341038424736869</v>
      </c>
      <c r="I337" s="257">
        <f>SUM(F337:H337)</f>
        <v>2.5997884876869621</v>
      </c>
      <c r="J337" s="258"/>
      <c r="K337" s="127">
        <f>Absolute!K330/Absolute!C330</f>
        <v>30.470136475801986</v>
      </c>
    </row>
    <row r="338" spans="1:11" x14ac:dyDescent="0.2">
      <c r="A338" s="133" t="str">
        <f>Absolute!A331</f>
        <v>Russia</v>
      </c>
      <c r="B338" s="136" t="str">
        <f>Absolute!B331</f>
        <v>n.a.</v>
      </c>
      <c r="C338" s="136">
        <f>Absolute!C331</f>
        <v>0</v>
      </c>
      <c r="D338" s="15">
        <f>Absolute!D331/Absolute!$C$278</f>
        <v>0</v>
      </c>
      <c r="E338" s="15">
        <f>Absolute!E331/Absolute!$C$278</f>
        <v>0</v>
      </c>
      <c r="F338" s="15">
        <f>Absolute!F331/Absolute!$C$278</f>
        <v>0</v>
      </c>
      <c r="G338" s="15">
        <f>Absolute!G331/Absolute!$C$278</f>
        <v>0</v>
      </c>
      <c r="H338" s="15">
        <f>Absolute!H331/Absolute!$C$278</f>
        <v>0</v>
      </c>
      <c r="I338" s="255">
        <f>SUM(F338:H338)</f>
        <v>0</v>
      </c>
      <c r="J338" s="256"/>
      <c r="K338" s="46">
        <v>0</v>
      </c>
    </row>
    <row r="339" spans="1:11" ht="13.5" thickBot="1" x14ac:dyDescent="0.25">
      <c r="A339" s="18" t="s">
        <v>30</v>
      </c>
      <c r="B339" s="19">
        <f>SUM(B337:B338)</f>
        <v>7</v>
      </c>
      <c r="C339" s="20">
        <f>SUM(C337:C338)</f>
        <v>397.14</v>
      </c>
      <c r="D339" s="21">
        <f>SUM(D337:D338)</f>
        <v>117.64365211260512</v>
      </c>
      <c r="E339" s="21">
        <f t="shared" ref="E339:H339" si="0">SUM(E337:E338)</f>
        <v>70.909502946064364</v>
      </c>
      <c r="F339" s="21">
        <f t="shared" si="0"/>
        <v>0.23326786523644055</v>
      </c>
      <c r="G339" s="21">
        <f t="shared" si="0"/>
        <v>2.5482197713652614E-2</v>
      </c>
      <c r="H339" s="21">
        <f t="shared" si="0"/>
        <v>2.341038424736869</v>
      </c>
      <c r="I339" s="262">
        <f>SUM(F339:H339)</f>
        <v>2.5997884876869621</v>
      </c>
      <c r="J339" s="263"/>
      <c r="K339" s="21">
        <f t="shared" ref="K339" si="1">SUM(K337:K338)</f>
        <v>30.470136475801986</v>
      </c>
    </row>
  </sheetData>
  <mergeCells count="413">
    <mergeCell ref="I337:J337"/>
    <mergeCell ref="I338:J338"/>
    <mergeCell ref="I339:J339"/>
    <mergeCell ref="I327:J327"/>
    <mergeCell ref="A332:K332"/>
    <mergeCell ref="A333:K333"/>
    <mergeCell ref="A334:A336"/>
    <mergeCell ref="I334:J334"/>
    <mergeCell ref="B335:B336"/>
    <mergeCell ref="C335:C336"/>
    <mergeCell ref="E335:E336"/>
    <mergeCell ref="F335:F336"/>
    <mergeCell ref="G335:G336"/>
    <mergeCell ref="H335:H336"/>
    <mergeCell ref="I335:J336"/>
    <mergeCell ref="K335:K336"/>
    <mergeCell ref="I297:J297"/>
    <mergeCell ref="I298:J298"/>
    <mergeCell ref="I299:J299"/>
    <mergeCell ref="I300:J300"/>
    <mergeCell ref="I284:J284"/>
    <mergeCell ref="I285:J285"/>
    <mergeCell ref="I286:J286"/>
    <mergeCell ref="I287:J287"/>
    <mergeCell ref="A292:K292"/>
    <mergeCell ref="A293:K293"/>
    <mergeCell ref="A294:A296"/>
    <mergeCell ref="I294:J294"/>
    <mergeCell ref="B295:B296"/>
    <mergeCell ref="C295:C296"/>
    <mergeCell ref="E295:E296"/>
    <mergeCell ref="F295:F296"/>
    <mergeCell ref="G295:G296"/>
    <mergeCell ref="H295:H296"/>
    <mergeCell ref="I295:J296"/>
    <mergeCell ref="K295:K296"/>
    <mergeCell ref="I271:J271"/>
    <mergeCell ref="I272:J272"/>
    <mergeCell ref="I273:J273"/>
    <mergeCell ref="I274:J274"/>
    <mergeCell ref="A279:K279"/>
    <mergeCell ref="A280:K280"/>
    <mergeCell ref="A281:A283"/>
    <mergeCell ref="I281:J281"/>
    <mergeCell ref="B282:B283"/>
    <mergeCell ref="C282:C283"/>
    <mergeCell ref="E282:E283"/>
    <mergeCell ref="F282:F283"/>
    <mergeCell ref="G282:G283"/>
    <mergeCell ref="H282:H283"/>
    <mergeCell ref="I282:J283"/>
    <mergeCell ref="K282:K283"/>
    <mergeCell ref="A266:K266"/>
    <mergeCell ref="A267:K267"/>
    <mergeCell ref="A268:A270"/>
    <mergeCell ref="I268:J268"/>
    <mergeCell ref="B269:B270"/>
    <mergeCell ref="C269:C270"/>
    <mergeCell ref="E269:E270"/>
    <mergeCell ref="F269:F270"/>
    <mergeCell ref="G269:G270"/>
    <mergeCell ref="H269:H270"/>
    <mergeCell ref="I269:J270"/>
    <mergeCell ref="K269:K270"/>
    <mergeCell ref="K128:K129"/>
    <mergeCell ref="I130:J130"/>
    <mergeCell ref="I131:J131"/>
    <mergeCell ref="I132:J132"/>
    <mergeCell ref="I133:J133"/>
    <mergeCell ref="H194:H195"/>
    <mergeCell ref="I194:J195"/>
    <mergeCell ref="I199:J199"/>
    <mergeCell ref="I200:J200"/>
    <mergeCell ref="K194:K195"/>
    <mergeCell ref="A191:K191"/>
    <mergeCell ref="A192:K192"/>
    <mergeCell ref="A193:A195"/>
    <mergeCell ref="I193:J193"/>
    <mergeCell ref="B194:B195"/>
    <mergeCell ref="C194:C195"/>
    <mergeCell ref="E194:E195"/>
    <mergeCell ref="F194:F195"/>
    <mergeCell ref="G194:G195"/>
    <mergeCell ref="E128:E129"/>
    <mergeCell ref="F128:F129"/>
    <mergeCell ref="G128:G129"/>
    <mergeCell ref="H128:H129"/>
    <mergeCell ref="F144:F145"/>
    <mergeCell ref="A209:A211"/>
    <mergeCell ref="I134:J134"/>
    <mergeCell ref="I135:J135"/>
    <mergeCell ref="I136:J136"/>
    <mergeCell ref="I128:J129"/>
    <mergeCell ref="I201:J201"/>
    <mergeCell ref="I202:J202"/>
    <mergeCell ref="A207:K207"/>
    <mergeCell ref="A208:K208"/>
    <mergeCell ref="K210:K211"/>
    <mergeCell ref="I209:J209"/>
    <mergeCell ref="B210:B211"/>
    <mergeCell ref="C210:C211"/>
    <mergeCell ref="E210:E211"/>
    <mergeCell ref="F210:F211"/>
    <mergeCell ref="G210:G211"/>
    <mergeCell ref="H210:H211"/>
    <mergeCell ref="I210:J211"/>
    <mergeCell ref="A142:K142"/>
    <mergeCell ref="A143:A145"/>
    <mergeCell ref="I143:J143"/>
    <mergeCell ref="B144:B145"/>
    <mergeCell ref="C144:C145"/>
    <mergeCell ref="E144:E145"/>
    <mergeCell ref="K19:K20"/>
    <mergeCell ref="I21:J21"/>
    <mergeCell ref="I22:J22"/>
    <mergeCell ref="I10:J10"/>
    <mergeCell ref="I11:J11"/>
    <mergeCell ref="I12:J12"/>
    <mergeCell ref="A17:K17"/>
    <mergeCell ref="A1:K1"/>
    <mergeCell ref="A16:K16"/>
    <mergeCell ref="K4:K5"/>
    <mergeCell ref="I6:J6"/>
    <mergeCell ref="A2:K2"/>
    <mergeCell ref="A3:A5"/>
    <mergeCell ref="I3:J3"/>
    <mergeCell ref="B4:B5"/>
    <mergeCell ref="C4:C5"/>
    <mergeCell ref="E4:E5"/>
    <mergeCell ref="F4:F5"/>
    <mergeCell ref="G4:G5"/>
    <mergeCell ref="A18:A20"/>
    <mergeCell ref="I18:J18"/>
    <mergeCell ref="B19:B20"/>
    <mergeCell ref="C19:C20"/>
    <mergeCell ref="G19:G20"/>
    <mergeCell ref="I19:J20"/>
    <mergeCell ref="E19:E20"/>
    <mergeCell ref="F19:F20"/>
    <mergeCell ref="I23:J23"/>
    <mergeCell ref="I24:J24"/>
    <mergeCell ref="I25:J25"/>
    <mergeCell ref="I9:J9"/>
    <mergeCell ref="H4:H5"/>
    <mergeCell ref="I4:J5"/>
    <mergeCell ref="H19:H20"/>
    <mergeCell ref="I7:J7"/>
    <mergeCell ref="I8:J8"/>
    <mergeCell ref="A32:A34"/>
    <mergeCell ref="I32:J32"/>
    <mergeCell ref="B33:B34"/>
    <mergeCell ref="C33:C34"/>
    <mergeCell ref="E33:E34"/>
    <mergeCell ref="F33:F34"/>
    <mergeCell ref="G33:G34"/>
    <mergeCell ref="H33:H34"/>
    <mergeCell ref="I26:J26"/>
    <mergeCell ref="I33:J34"/>
    <mergeCell ref="I27:J27"/>
    <mergeCell ref="A31:K31"/>
    <mergeCell ref="K33:K34"/>
    <mergeCell ref="A30:K30"/>
    <mergeCell ref="I37:J37"/>
    <mergeCell ref="I38:J38"/>
    <mergeCell ref="I39:J39"/>
    <mergeCell ref="I40:J40"/>
    <mergeCell ref="I41:J41"/>
    <mergeCell ref="A45:K45"/>
    <mergeCell ref="A44:K44"/>
    <mergeCell ref="I35:J35"/>
    <mergeCell ref="I36:J36"/>
    <mergeCell ref="K47:K48"/>
    <mergeCell ref="I49:J49"/>
    <mergeCell ref="I50:J50"/>
    <mergeCell ref="I51:J51"/>
    <mergeCell ref="I53:J53"/>
    <mergeCell ref="I55:J55"/>
    <mergeCell ref="I54:J54"/>
    <mergeCell ref="I52:J52"/>
    <mergeCell ref="A46:A48"/>
    <mergeCell ref="I46:J46"/>
    <mergeCell ref="B47:B48"/>
    <mergeCell ref="C47:C48"/>
    <mergeCell ref="E47:E48"/>
    <mergeCell ref="F47:F48"/>
    <mergeCell ref="G47:G48"/>
    <mergeCell ref="H47:H48"/>
    <mergeCell ref="I47:J48"/>
    <mergeCell ref="A59:K59"/>
    <mergeCell ref="A60:K60"/>
    <mergeCell ref="A61:A63"/>
    <mergeCell ref="I61:J61"/>
    <mergeCell ref="B62:B63"/>
    <mergeCell ref="C62:C63"/>
    <mergeCell ref="E62:E63"/>
    <mergeCell ref="F62:F63"/>
    <mergeCell ref="G62:G63"/>
    <mergeCell ref="H62:H63"/>
    <mergeCell ref="I62:J63"/>
    <mergeCell ref="K62:K63"/>
    <mergeCell ref="I64:J64"/>
    <mergeCell ref="I65:J65"/>
    <mergeCell ref="I70:J70"/>
    <mergeCell ref="I68:J68"/>
    <mergeCell ref="I66:J66"/>
    <mergeCell ref="I67:J67"/>
    <mergeCell ref="I69:J69"/>
    <mergeCell ref="A74:K74"/>
    <mergeCell ref="A75:K75"/>
    <mergeCell ref="K77:K78"/>
    <mergeCell ref="I79:J79"/>
    <mergeCell ref="I80:J80"/>
    <mergeCell ref="I84:J84"/>
    <mergeCell ref="I85:J85"/>
    <mergeCell ref="I81:J81"/>
    <mergeCell ref="I82:J82"/>
    <mergeCell ref="I83:J83"/>
    <mergeCell ref="A91:K91"/>
    <mergeCell ref="A76:A78"/>
    <mergeCell ref="I76:J76"/>
    <mergeCell ref="B77:B78"/>
    <mergeCell ref="C77:C78"/>
    <mergeCell ref="E77:E78"/>
    <mergeCell ref="F77:F78"/>
    <mergeCell ref="G77:G78"/>
    <mergeCell ref="H77:H78"/>
    <mergeCell ref="I77:J78"/>
    <mergeCell ref="A92:K92"/>
    <mergeCell ref="A93:A95"/>
    <mergeCell ref="I93:J93"/>
    <mergeCell ref="B94:B95"/>
    <mergeCell ref="C94:C95"/>
    <mergeCell ref="E94:E95"/>
    <mergeCell ref="F94:F95"/>
    <mergeCell ref="G94:G95"/>
    <mergeCell ref="H94:H95"/>
    <mergeCell ref="I94:J95"/>
    <mergeCell ref="K94:K95"/>
    <mergeCell ref="I96:J96"/>
    <mergeCell ref="I97:J97"/>
    <mergeCell ref="I102:J102"/>
    <mergeCell ref="I98:J98"/>
    <mergeCell ref="I99:J99"/>
    <mergeCell ref="I100:J100"/>
    <mergeCell ref="I101:J101"/>
    <mergeCell ref="A108:K108"/>
    <mergeCell ref="A109:K109"/>
    <mergeCell ref="I118:J118"/>
    <mergeCell ref="I119:J119"/>
    <mergeCell ref="I111:J112"/>
    <mergeCell ref="K111:K112"/>
    <mergeCell ref="I113:J113"/>
    <mergeCell ref="I114:J114"/>
    <mergeCell ref="I115:J115"/>
    <mergeCell ref="I116:J116"/>
    <mergeCell ref="A141:K141"/>
    <mergeCell ref="A110:A112"/>
    <mergeCell ref="I110:J110"/>
    <mergeCell ref="B111:B112"/>
    <mergeCell ref="C111:C112"/>
    <mergeCell ref="E111:E112"/>
    <mergeCell ref="F111:F112"/>
    <mergeCell ref="G111:G112"/>
    <mergeCell ref="H111:H112"/>
    <mergeCell ref="I117:J117"/>
    <mergeCell ref="A125:K125"/>
    <mergeCell ref="A126:K126"/>
    <mergeCell ref="A127:A129"/>
    <mergeCell ref="I127:J127"/>
    <mergeCell ref="B128:B129"/>
    <mergeCell ref="C128:C129"/>
    <mergeCell ref="G144:G145"/>
    <mergeCell ref="H144:H145"/>
    <mergeCell ref="I150:J150"/>
    <mergeCell ref="I151:J151"/>
    <mergeCell ref="I152:J152"/>
    <mergeCell ref="I144:J145"/>
    <mergeCell ref="K144:K145"/>
    <mergeCell ref="I146:J146"/>
    <mergeCell ref="I147:J147"/>
    <mergeCell ref="I148:J148"/>
    <mergeCell ref="I149:J149"/>
    <mergeCell ref="A159:K159"/>
    <mergeCell ref="A160:K160"/>
    <mergeCell ref="A161:A163"/>
    <mergeCell ref="I161:J161"/>
    <mergeCell ref="B162:B163"/>
    <mergeCell ref="C162:C163"/>
    <mergeCell ref="E162:E163"/>
    <mergeCell ref="F162:F163"/>
    <mergeCell ref="G162:G163"/>
    <mergeCell ref="H162:H163"/>
    <mergeCell ref="I168:J168"/>
    <mergeCell ref="I169:J169"/>
    <mergeCell ref="I170:J170"/>
    <mergeCell ref="I162:J163"/>
    <mergeCell ref="K162:K163"/>
    <mergeCell ref="I164:J164"/>
    <mergeCell ref="I165:J165"/>
    <mergeCell ref="I166:J166"/>
    <mergeCell ref="I167:J167"/>
    <mergeCell ref="I178:J179"/>
    <mergeCell ref="K178:K179"/>
    <mergeCell ref="I180:J180"/>
    <mergeCell ref="I181:J181"/>
    <mergeCell ref="I182:J182"/>
    <mergeCell ref="I183:J183"/>
    <mergeCell ref="A175:K175"/>
    <mergeCell ref="A176:K176"/>
    <mergeCell ref="A177:A179"/>
    <mergeCell ref="I177:J177"/>
    <mergeCell ref="B178:B179"/>
    <mergeCell ref="C178:C179"/>
    <mergeCell ref="E178:E179"/>
    <mergeCell ref="F178:F179"/>
    <mergeCell ref="G178:G179"/>
    <mergeCell ref="H178:H179"/>
    <mergeCell ref="I212:J212"/>
    <mergeCell ref="I196:J196"/>
    <mergeCell ref="I197:J197"/>
    <mergeCell ref="I198:J198"/>
    <mergeCell ref="I213:J213"/>
    <mergeCell ref="I214:J214"/>
    <mergeCell ref="I184:J184"/>
    <mergeCell ref="I185:J185"/>
    <mergeCell ref="I186:J186"/>
    <mergeCell ref="K226:K227"/>
    <mergeCell ref="I228:J228"/>
    <mergeCell ref="I229:J229"/>
    <mergeCell ref="I215:J215"/>
    <mergeCell ref="I216:J216"/>
    <mergeCell ref="A223:K223"/>
    <mergeCell ref="A224:K224"/>
    <mergeCell ref="A225:A227"/>
    <mergeCell ref="I225:J225"/>
    <mergeCell ref="B226:B227"/>
    <mergeCell ref="C226:C227"/>
    <mergeCell ref="E226:E227"/>
    <mergeCell ref="F226:F227"/>
    <mergeCell ref="I217:J217"/>
    <mergeCell ref="I218:J218"/>
    <mergeCell ref="I230:J230"/>
    <mergeCell ref="I231:J231"/>
    <mergeCell ref="I232:J232"/>
    <mergeCell ref="I233:J233"/>
    <mergeCell ref="I234:J234"/>
    <mergeCell ref="I242:J243"/>
    <mergeCell ref="G226:G227"/>
    <mergeCell ref="H226:H227"/>
    <mergeCell ref="I226:J227"/>
    <mergeCell ref="K242:K243"/>
    <mergeCell ref="I244:J244"/>
    <mergeCell ref="I245:J245"/>
    <mergeCell ref="A239:K239"/>
    <mergeCell ref="A240:K240"/>
    <mergeCell ref="A241:A243"/>
    <mergeCell ref="I241:J241"/>
    <mergeCell ref="B242:B243"/>
    <mergeCell ref="C242:C243"/>
    <mergeCell ref="E242:E243"/>
    <mergeCell ref="F242:F243"/>
    <mergeCell ref="G242:G243"/>
    <mergeCell ref="H242:H243"/>
    <mergeCell ref="I258:J258"/>
    <mergeCell ref="I259:J259"/>
    <mergeCell ref="I260:J260"/>
    <mergeCell ref="I261:J261"/>
    <mergeCell ref="I246:J246"/>
    <mergeCell ref="I247:J247"/>
    <mergeCell ref="I248:J248"/>
    <mergeCell ref="I256:J257"/>
    <mergeCell ref="A253:K253"/>
    <mergeCell ref="A254:K254"/>
    <mergeCell ref="K256:K257"/>
    <mergeCell ref="A255:A257"/>
    <mergeCell ref="I255:J255"/>
    <mergeCell ref="B256:B257"/>
    <mergeCell ref="C256:C257"/>
    <mergeCell ref="E256:E257"/>
    <mergeCell ref="F256:F257"/>
    <mergeCell ref="G256:G257"/>
    <mergeCell ref="H256:H257"/>
    <mergeCell ref="A319:K319"/>
    <mergeCell ref="I310:J310"/>
    <mergeCell ref="I311:J311"/>
    <mergeCell ref="I312:J312"/>
    <mergeCell ref="I313:J313"/>
    <mergeCell ref="A305:K305"/>
    <mergeCell ref="A306:K306"/>
    <mergeCell ref="A307:A309"/>
    <mergeCell ref="I307:J307"/>
    <mergeCell ref="B308:B309"/>
    <mergeCell ref="C308:C309"/>
    <mergeCell ref="E308:E309"/>
    <mergeCell ref="F308:F309"/>
    <mergeCell ref="G308:G309"/>
    <mergeCell ref="H308:H309"/>
    <mergeCell ref="I308:J309"/>
    <mergeCell ref="K308:K309"/>
    <mergeCell ref="I326:J326"/>
    <mergeCell ref="I324:J324"/>
    <mergeCell ref="I325:J325"/>
    <mergeCell ref="A320:K320"/>
    <mergeCell ref="A321:A323"/>
    <mergeCell ref="I321:J321"/>
    <mergeCell ref="B322:B323"/>
    <mergeCell ref="C322:C323"/>
    <mergeCell ref="E322:E323"/>
    <mergeCell ref="F322:F323"/>
    <mergeCell ref="G322:G323"/>
    <mergeCell ref="H322:H323"/>
    <mergeCell ref="I322:J323"/>
    <mergeCell ref="K322:K323"/>
  </mergeCells>
  <phoneticPr fontId="4" type="noConversion"/>
  <pageMargins left="1.43" right="0.75" top="1.78" bottom="0.75" header="0.69" footer="0.5"/>
  <pageSetup paperSize="9" scale="94" orientation="landscape" r:id="rId1"/>
  <headerFooter alignWithMargins="0">
    <oddHeader>&amp;C&amp;"Arial,Bold"&amp;16&amp;UWCC - Chlor-Alkali Industry
Mercury Consumption and Emissions in g Hg / t chlorine annual capacity</oddHeader>
  </headerFooter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C27"/>
  <sheetViews>
    <sheetView workbookViewId="0">
      <selection activeCell="E36" sqref="E36"/>
    </sheetView>
  </sheetViews>
  <sheetFormatPr defaultRowHeight="12.75" x14ac:dyDescent="0.2"/>
  <cols>
    <col min="2" max="2" width="14" customWidth="1"/>
    <col min="3" max="3" width="15.5703125" customWidth="1"/>
    <col min="4" max="4" width="4.42578125" customWidth="1"/>
    <col min="5" max="5" width="3.85546875" customWidth="1"/>
    <col min="6" max="6" width="4.140625" customWidth="1"/>
  </cols>
  <sheetData>
    <row r="3" spans="1:3" x14ac:dyDescent="0.2">
      <c r="A3" t="s">
        <v>4</v>
      </c>
      <c r="B3" t="s">
        <v>12</v>
      </c>
      <c r="C3" s="8" t="s">
        <v>89</v>
      </c>
    </row>
    <row r="4" spans="1:3" x14ac:dyDescent="0.2">
      <c r="B4" t="s">
        <v>16</v>
      </c>
      <c r="C4" s="8" t="s">
        <v>90</v>
      </c>
    </row>
    <row r="5" spans="1:3" x14ac:dyDescent="0.2">
      <c r="A5">
        <v>2002</v>
      </c>
      <c r="B5" s="153">
        <v>24575.8</v>
      </c>
      <c r="C5" s="155">
        <f>Relative!I12</f>
        <v>2.7101537572617951</v>
      </c>
    </row>
    <row r="6" spans="1:3" x14ac:dyDescent="0.2">
      <c r="A6">
        <v>2003</v>
      </c>
      <c r="B6" s="153">
        <v>20354.400000000001</v>
      </c>
      <c r="C6" s="156">
        <f>Relative!I27</f>
        <v>2.2996498007487021</v>
      </c>
    </row>
    <row r="7" spans="1:3" x14ac:dyDescent="0.2">
      <c r="A7">
        <v>2004</v>
      </c>
      <c r="B7" s="153">
        <v>17632.400000000001</v>
      </c>
      <c r="C7" s="156">
        <f>Relative!I41</f>
        <v>2.0090349581486953</v>
      </c>
    </row>
    <row r="8" spans="1:3" x14ac:dyDescent="0.2">
      <c r="A8">
        <v>2005</v>
      </c>
      <c r="B8" s="153">
        <v>14480.800000000001</v>
      </c>
      <c r="C8" s="156">
        <f>Relative!I55</f>
        <v>1.668093338169508</v>
      </c>
    </row>
    <row r="9" spans="1:3" x14ac:dyDescent="0.2">
      <c r="A9">
        <v>2006</v>
      </c>
      <c r="B9" s="153">
        <v>11719</v>
      </c>
      <c r="C9" s="156">
        <f>Relative!I70</f>
        <v>1.3917265733383781</v>
      </c>
    </row>
    <row r="10" spans="1:3" x14ac:dyDescent="0.2">
      <c r="A10">
        <v>2007</v>
      </c>
      <c r="B10" s="153">
        <v>9246.5</v>
      </c>
      <c r="C10" s="156">
        <f>Relative!I85</f>
        <v>1.240223059096176</v>
      </c>
    </row>
    <row r="11" spans="1:3" x14ac:dyDescent="0.2">
      <c r="A11">
        <v>2008</v>
      </c>
      <c r="B11" s="153">
        <v>8123.6</v>
      </c>
      <c r="C11" s="156">
        <f>Relative!I102</f>
        <v>1.30008802112507</v>
      </c>
    </row>
    <row r="12" spans="1:3" x14ac:dyDescent="0.2">
      <c r="A12">
        <v>2009</v>
      </c>
      <c r="B12" s="153">
        <v>6944.9000000000005</v>
      </c>
      <c r="C12" s="156">
        <f>Relative!I119</f>
        <v>1.2172076556365676</v>
      </c>
    </row>
    <row r="13" spans="1:3" x14ac:dyDescent="0.2">
      <c r="A13">
        <v>2010</v>
      </c>
      <c r="B13" s="153">
        <v>6720.7377699999997</v>
      </c>
      <c r="C13" s="156">
        <f>Relative!I136</f>
        <v>1.2245349774068943</v>
      </c>
    </row>
    <row r="14" spans="1:3" x14ac:dyDescent="0.2">
      <c r="A14">
        <v>2011</v>
      </c>
      <c r="B14" s="153">
        <v>6907.2999999999993</v>
      </c>
      <c r="C14" s="156">
        <f>Relative!I152</f>
        <v>1.3046179998111247</v>
      </c>
    </row>
    <row r="15" spans="1:3" x14ac:dyDescent="0.2">
      <c r="A15">
        <v>2012</v>
      </c>
      <c r="B15" s="153">
        <v>6193.28</v>
      </c>
      <c r="C15" s="156">
        <f>Relative!I170</f>
        <v>1.2689067366005571</v>
      </c>
    </row>
    <row r="16" spans="1:3" x14ac:dyDescent="0.2">
      <c r="A16">
        <v>2013</v>
      </c>
      <c r="B16" s="153">
        <v>5802</v>
      </c>
      <c r="C16" s="156">
        <f>Relative!I186</f>
        <v>1.3843951324266286</v>
      </c>
    </row>
    <row r="17" spans="1:3" x14ac:dyDescent="0.2">
      <c r="A17">
        <v>2014</v>
      </c>
      <c r="B17" s="153">
        <v>5455.0999999999995</v>
      </c>
      <c r="C17" s="156">
        <f>Relative!I202</f>
        <v>1.4239363090576871</v>
      </c>
    </row>
    <row r="18" spans="1:3" x14ac:dyDescent="0.2">
      <c r="A18">
        <v>2015</v>
      </c>
      <c r="B18" s="153">
        <v>5584.902</v>
      </c>
      <c r="C18" s="156">
        <f>Relative!I218</f>
        <v>1.6256571328522837</v>
      </c>
    </row>
    <row r="19" spans="1:3" x14ac:dyDescent="0.2">
      <c r="A19">
        <v>2016</v>
      </c>
      <c r="B19" s="153">
        <v>4378.2797686418198</v>
      </c>
      <c r="C19" s="156">
        <f>Relative!I234</f>
        <v>1.4356116234149192</v>
      </c>
    </row>
    <row r="20" spans="1:3" x14ac:dyDescent="0.2">
      <c r="A20">
        <v>2017</v>
      </c>
      <c r="B20" s="153">
        <v>4468</v>
      </c>
      <c r="C20" s="156">
        <f>Relative!I248</f>
        <v>1.6929372537132465</v>
      </c>
    </row>
    <row r="21" spans="1:3" x14ac:dyDescent="0.2">
      <c r="A21">
        <v>2018</v>
      </c>
      <c r="B21" s="153">
        <v>3447.4010000000007</v>
      </c>
      <c r="C21" s="156">
        <f>Relative!I261</f>
        <v>3.4762539074316834</v>
      </c>
    </row>
    <row r="22" spans="1:3" x14ac:dyDescent="0.2">
      <c r="A22">
        <v>2019</v>
      </c>
      <c r="B22" s="153">
        <v>3884.38</v>
      </c>
      <c r="C22" s="155">
        <f>Relative!I274</f>
        <v>4.0281729849468864</v>
      </c>
    </row>
    <row r="23" spans="1:3" x14ac:dyDescent="0.2">
      <c r="A23">
        <v>2020</v>
      </c>
      <c r="B23" s="153">
        <v>2667.7</v>
      </c>
      <c r="C23" s="155">
        <f>Relative!I287</f>
        <v>2.8366332469002926</v>
      </c>
    </row>
    <row r="24" spans="1:3" x14ac:dyDescent="0.2">
      <c r="A24">
        <v>2021</v>
      </c>
      <c r="B24" s="153">
        <v>1136.55</v>
      </c>
      <c r="C24" s="155">
        <v>2.5842428376534792</v>
      </c>
    </row>
    <row r="25" spans="1:3" x14ac:dyDescent="0.2">
      <c r="A25">
        <v>2022</v>
      </c>
      <c r="B25">
        <v>918.58999999999992</v>
      </c>
      <c r="C25" s="155">
        <v>2.0886539336061847</v>
      </c>
    </row>
    <row r="26" spans="1:3" x14ac:dyDescent="0.2">
      <c r="A26">
        <v>2023</v>
      </c>
      <c r="B26">
        <f>Absolute!I320</f>
        <v>995.95</v>
      </c>
      <c r="C26" s="155">
        <f>+Relative!I324</f>
        <v>2.3279106187036906</v>
      </c>
    </row>
    <row r="27" spans="1:3" x14ac:dyDescent="0.2">
      <c r="A27">
        <v>2024</v>
      </c>
      <c r="B27">
        <f>+Absolute!I333</f>
        <v>1032.48</v>
      </c>
      <c r="C27" s="155">
        <f>+Relative!I337</f>
        <v>2.5997884876869621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zoomScaleSheetLayoutView="100" workbookViewId="0">
      <selection activeCell="J52" sqref="J52"/>
    </sheetView>
  </sheetViews>
  <sheetFormatPr defaultRowHeight="12.75" x14ac:dyDescent="0.2"/>
  <sheetData/>
  <pageMargins left="0.44" right="0.49" top="1" bottom="1" header="0.5" footer="0.5"/>
  <pageSetup paperSize="9" scale="87" orientation="portrait" r:id="rId1"/>
  <headerFooter alignWithMargins="0"/>
  <colBreaks count="1" manualBreakCount="1">
    <brk id="12" max="57" man="1"/>
  </colBreaks>
  <drawing r:id="rId2"/>
  <legacyDrawing r:id="rId3"/>
  <oleObjects>
    <mc:AlternateContent xmlns:mc="http://schemas.openxmlformats.org/markup-compatibility/2006">
      <mc:Choice Requires="x14">
        <oleObject progId="Word.Document.8" shapeId="114689" r:id="rId4">
          <objectPr defaultSize="0" r:id="rId5">
            <anchor moveWithCells="1">
              <from>
                <xdr:col>0</xdr:col>
                <xdr:colOff>333375</xdr:colOff>
                <xdr:row>0</xdr:row>
                <xdr:rowOff>171450</xdr:rowOff>
              </from>
              <to>
                <xdr:col>14</xdr:col>
                <xdr:colOff>76200</xdr:colOff>
                <xdr:row>47</xdr:row>
                <xdr:rowOff>0</xdr:rowOff>
              </to>
            </anchor>
          </objectPr>
        </oleObject>
      </mc:Choice>
      <mc:Fallback>
        <oleObject progId="Word.Document.8" shapeId="11468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02cdc9-f226-4737-8310-3cd5026366cd" xsi:nil="true"/>
    <lcf76f155ced4ddcb4097134ff3c332f xmlns="bc667967-76e7-4fa4-84de-9fabbd25598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9B18B5985DE543BE0601B8FBF6DE15" ma:contentTypeVersion="18" ma:contentTypeDescription="Crie um novo documento." ma:contentTypeScope="" ma:versionID="686be5745fc5c8f23eaec9676ecac9f2">
  <xsd:schema xmlns:xsd="http://www.w3.org/2001/XMLSchema" xmlns:xs="http://www.w3.org/2001/XMLSchema" xmlns:p="http://schemas.microsoft.com/office/2006/metadata/properties" xmlns:ns2="bc667967-76e7-4fa4-84de-9fabbd255982" xmlns:ns3="3902cdc9-f226-4737-8310-3cd5026366cd" targetNamespace="http://schemas.microsoft.com/office/2006/metadata/properties" ma:root="true" ma:fieldsID="e1a202586642abd510f1748de0b46a9f" ns2:_="" ns3:_="">
    <xsd:import namespace="bc667967-76e7-4fa4-84de-9fabbd255982"/>
    <xsd:import namespace="3902cdc9-f226-4737-8310-3cd5026366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67967-76e7-4fa4-84de-9fabbd2559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0e0ef02-15bc-44e2-9565-520eb468d2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2cdc9-f226-4737-8310-3cd5026366c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ab59e8-2543-4c45-bdaa-8c960c59b7b7}" ma:internalName="TaxCatchAll" ma:showField="CatchAllData" ma:web="3902cdc9-f226-4737-8310-3cd5026366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D5A2A6-4806-419D-81BA-62C4259DDD7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B0FE5CA-3F86-4E62-ABFE-21189B4E4CD8}">
  <ds:schemaRefs>
    <ds:schemaRef ds:uri="http://schemas.microsoft.com/office/2006/metadata/properties"/>
    <ds:schemaRef ds:uri="http://schemas.microsoft.com/office/infopath/2007/PartnerControls"/>
    <ds:schemaRef ds:uri="063f955d-52cd-40b2-80f5-70171ea2be06"/>
    <ds:schemaRef ds:uri="3902cdc9-f226-4737-8310-3cd5026366cd"/>
    <ds:schemaRef ds:uri="bc667967-76e7-4fa4-84de-9fabbd255982"/>
  </ds:schemaRefs>
</ds:datastoreItem>
</file>

<file path=customXml/itemProps3.xml><?xml version="1.0" encoding="utf-8"?>
<ds:datastoreItem xmlns:ds="http://schemas.openxmlformats.org/officeDocument/2006/customXml" ds:itemID="{9DC7F50C-6C0B-4241-9A59-2E3AA45EA84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5C49213-6D30-4A11-B22D-F2BFA15F75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667967-76e7-4fa4-84de-9fabbd255982"/>
    <ds:schemaRef ds:uri="3902cdc9-f226-4737-8310-3cd5026366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5</vt:i4>
      </vt:variant>
      <vt:variant>
        <vt:lpstr>Gráficos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Global</vt:lpstr>
      <vt:lpstr>Absolute</vt:lpstr>
      <vt:lpstr>Relative</vt:lpstr>
      <vt:lpstr>Total Hg emissions</vt:lpstr>
      <vt:lpstr>Table explanations</vt:lpstr>
      <vt:lpstr>Capacities</vt:lpstr>
      <vt:lpstr>Emissions</vt:lpstr>
      <vt:lpstr>Global!Area_de_impressao</vt:lpstr>
      <vt:lpstr>'Table explanations'!Area_de_impressao</vt:lpstr>
    </vt:vector>
  </TitlesOfParts>
  <Manager/>
  <Company>CEFIC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Jean-Pol Debelle</dc:creator>
  <cp:keywords/>
  <dc:description/>
  <cp:lastModifiedBy>Nelson Felipe Junior</cp:lastModifiedBy>
  <cp:revision/>
  <dcterms:created xsi:type="dcterms:W3CDTF">2006-08-28T11:40:14Z</dcterms:created>
  <dcterms:modified xsi:type="dcterms:W3CDTF">2025-07-21T14:01:22Z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MANDERS Ton</vt:lpwstr>
  </property>
  <property fmtid="{D5CDD505-2E9C-101B-9397-08002B2CF9AE}" pid="3" name="Order">
    <vt:lpwstr>1556600.00000000</vt:lpwstr>
  </property>
  <property fmtid="{D5CDD505-2E9C-101B-9397-08002B2CF9AE}" pid="4" name="display_urn:schemas-microsoft-com:office:office#Author">
    <vt:lpwstr>Administrator - CUVELLIER Gilles</vt:lpwstr>
  </property>
  <property fmtid="{D5CDD505-2E9C-101B-9397-08002B2CF9AE}" pid="5" name="e88422c06c974aee9bbadae853be99f3">
    <vt:lpwstr>NA|3fbde490-865b-454f-b890-2db0972ec210</vt:lpwstr>
  </property>
  <property fmtid="{D5CDD505-2E9C-101B-9397-08002B2CF9AE}" pid="6" name="i3815fca76db49ac95ea420f7cf911c6">
    <vt:lpwstr>3 - Internal use only|444dad51-745a-4285-abc9-4365fac0ec25</vt:lpwstr>
  </property>
  <property fmtid="{D5CDD505-2E9C-101B-9397-08002B2CF9AE}" pid="7" name="c48dca2c4d3f41848d6c6bfa73049c67">
    <vt:lpwstr>NA|985ce182-55de-4937-95b7-506adedf733b</vt:lpwstr>
  </property>
  <property fmtid="{D5CDD505-2E9C-101B-9397-08002B2CF9AE}" pid="8" name="mf725ba62fce447fb9bbcc06eaaae514">
    <vt:lpwstr>Being worked on|61239119-fb6b-4477-99a9-0d9e8dd1a49e</vt:lpwstr>
  </property>
  <property fmtid="{D5CDD505-2E9C-101B-9397-08002B2CF9AE}" pid="9" name="TaxCatchAll">
    <vt:lpwstr>48;#NA|985ce182-55de-4937-95b7-506adedf733b;#49;#NA|3fbde490-865b-454f-b890-2db0972ec210;#39;#3 - Internal use only|444dad51-745a-4285-abc9-4365fac0ec25;#28;#Being worked on|61239119-fb6b-4477-99a9-0d9e8dd1a49e</vt:lpwstr>
  </property>
  <property fmtid="{D5CDD505-2E9C-101B-9397-08002B2CF9AE}" pid="10" name="Document_status">
    <vt:lpwstr>28;#Being worked on|61239119-fb6b-4477-99a9-0d9e8dd1a49e</vt:lpwstr>
  </property>
  <property fmtid="{D5CDD505-2E9C-101B-9397-08002B2CF9AE}" pid="11" name="TaxKeywordTaxHTField">
    <vt:lpwstr/>
  </property>
  <property fmtid="{D5CDD505-2E9C-101B-9397-08002B2CF9AE}" pid="12" name="TaxKeyword">
    <vt:lpwstr/>
  </property>
  <property fmtid="{D5CDD505-2E9C-101B-9397-08002B2CF9AE}" pid="13" name="f56f3b9b03444df3b2ef6aaf7c0cbaa6">
    <vt:lpwstr/>
  </property>
  <property fmtid="{D5CDD505-2E9C-101B-9397-08002B2CF9AE}" pid="14" name="Document_Type">
    <vt:lpwstr>48;#NA|985ce182-55de-4937-95b7-506adedf733b</vt:lpwstr>
  </property>
  <property fmtid="{D5CDD505-2E9C-101B-9397-08002B2CF9AE}" pid="15" name="AI_Normalisation_status">
    <vt:lpwstr/>
  </property>
  <property fmtid="{D5CDD505-2E9C-101B-9397-08002B2CF9AE}" pid="16" name="Confidentiality">
    <vt:lpwstr>39;#3 - Internal use only|444dad51-745a-4285-abc9-4365fac0ec25</vt:lpwstr>
  </property>
  <property fmtid="{D5CDD505-2E9C-101B-9397-08002B2CF9AE}" pid="17" name="GDPR">
    <vt:lpwstr>49;#NA|3fbde490-865b-454f-b890-2db0972ec210</vt:lpwstr>
  </property>
  <property fmtid="{D5CDD505-2E9C-101B-9397-08002B2CF9AE}" pid="18" name="jdb7fc4e974a45188d91caad41c9ef17">
    <vt:lpwstr/>
  </property>
  <property fmtid="{D5CDD505-2E9C-101B-9397-08002B2CF9AE}" pid="19" name="AI_AIDB_status_MM">
    <vt:lpwstr/>
  </property>
  <property fmtid="{D5CDD505-2E9C-101B-9397-08002B2CF9AE}" pid="20" name="Document_comments">
    <vt:lpwstr/>
  </property>
  <property fmtid="{D5CDD505-2E9C-101B-9397-08002B2CF9AE}" pid="21" name="AI_Cluster">
    <vt:lpwstr/>
  </property>
  <property fmtid="{D5CDD505-2E9C-101B-9397-08002B2CF9AE}" pid="22" name="AI_Initial_directory">
    <vt:lpwstr/>
  </property>
  <property fmtid="{D5CDD505-2E9C-101B-9397-08002B2CF9AE}" pid="23" name="AI_%_Relevance_B">
    <vt:lpwstr/>
  </property>
  <property fmtid="{D5CDD505-2E9C-101B-9397-08002B2CF9AE}" pid="24" name="Expiration_date">
    <vt:lpwstr/>
  </property>
  <property fmtid="{D5CDD505-2E9C-101B-9397-08002B2CF9AE}" pid="25" name="AI_SHP_Reference">
    <vt:lpwstr>20220428-00022</vt:lpwstr>
  </property>
  <property fmtid="{D5CDD505-2E9C-101B-9397-08002B2CF9AE}" pid="26" name="AI_Duplicate_status">
    <vt:lpwstr/>
  </property>
  <property fmtid="{D5CDD505-2E9C-101B-9397-08002B2CF9AE}" pid="27" name="Context">
    <vt:lpwstr/>
  </property>
  <property fmtid="{D5CDD505-2E9C-101B-9397-08002B2CF9AE}" pid="28" name="AI_%_Relevance_A">
    <vt:lpwstr/>
  </property>
  <property fmtid="{D5CDD505-2E9C-101B-9397-08002B2CF9AE}" pid="29" name="AI_Batch_reference">
    <vt:lpwstr/>
  </property>
  <property fmtid="{D5CDD505-2E9C-101B-9397-08002B2CF9AE}" pid="30" name="AI_Labelling_error">
    <vt:lpwstr>0</vt:lpwstr>
  </property>
  <property fmtid="{D5CDD505-2E9C-101B-9397-08002B2CF9AE}" pid="31" name="AI_Requested_ manual_classification">
    <vt:lpwstr>0</vt:lpwstr>
  </property>
  <property fmtid="{D5CDD505-2E9C-101B-9397-08002B2CF9AE}" pid="32" name="Doc_Language">
    <vt:lpwstr/>
  </property>
  <property fmtid="{D5CDD505-2E9C-101B-9397-08002B2CF9AE}" pid="33" name="AI_AIDB_ID">
    <vt:lpwstr/>
  </property>
  <property fmtid="{D5CDD505-2E9C-101B-9397-08002B2CF9AE}" pid="34" name="AI_Classification_B">
    <vt:lpwstr/>
  </property>
  <property fmtid="{D5CDD505-2E9C-101B-9397-08002B2CF9AE}" pid="35" name="AI_AIDB_status_TXT">
    <vt:lpwstr/>
  </property>
  <property fmtid="{D5CDD505-2E9C-101B-9397-08002B2CF9AE}" pid="36" name="AI_Classification_A">
    <vt:lpwstr/>
  </property>
  <property fmtid="{D5CDD505-2E9C-101B-9397-08002B2CF9AE}" pid="37" name="AI_%_Duplicate_candidate">
    <vt:lpwstr/>
  </property>
  <property fmtid="{D5CDD505-2E9C-101B-9397-08002B2CF9AE}" pid="38" name="AI_Waiting_for_auto_classification">
    <vt:lpwstr>0</vt:lpwstr>
  </property>
  <property fmtid="{D5CDD505-2E9C-101B-9397-08002B2CF9AE}" pid="39" name="AI_Classification_has_been_requested">
    <vt:lpwstr>0</vt:lpwstr>
  </property>
  <property fmtid="{D5CDD505-2E9C-101B-9397-08002B2CF9AE}" pid="40" name="MediaServiceImageTags">
    <vt:lpwstr/>
  </property>
  <property fmtid="{D5CDD505-2E9C-101B-9397-08002B2CF9AE}" pid="41" name="lcf76f155ced4ddcb4097134ff3c332f">
    <vt:lpwstr/>
  </property>
  <property fmtid="{D5CDD505-2E9C-101B-9397-08002B2CF9AE}" pid="42" name="ContentTypeId">
    <vt:lpwstr>0x010100A69B18B5985DE543BE0601B8FBF6DE15</vt:lpwstr>
  </property>
  <property fmtid="{D5CDD505-2E9C-101B-9397-08002B2CF9AE}" pid="43" name="MSIP_Label_a31278c8-9e0c-4164-90a5-45ac4b30bdbb_Enabled">
    <vt:lpwstr>true</vt:lpwstr>
  </property>
  <property fmtid="{D5CDD505-2E9C-101B-9397-08002B2CF9AE}" pid="44" name="MSIP_Label_a31278c8-9e0c-4164-90a5-45ac4b30bdbb_SetDate">
    <vt:lpwstr>2023-11-14T11:35:21Z</vt:lpwstr>
  </property>
  <property fmtid="{D5CDD505-2E9C-101B-9397-08002B2CF9AE}" pid="45" name="MSIP_Label_a31278c8-9e0c-4164-90a5-45ac4b30bdbb_Method">
    <vt:lpwstr>Standard</vt:lpwstr>
  </property>
  <property fmtid="{D5CDD505-2E9C-101B-9397-08002B2CF9AE}" pid="46" name="MSIP_Label_a31278c8-9e0c-4164-90a5-45ac4b30bdbb_Name">
    <vt:lpwstr>Public</vt:lpwstr>
  </property>
  <property fmtid="{D5CDD505-2E9C-101B-9397-08002B2CF9AE}" pid="47" name="MSIP_Label_a31278c8-9e0c-4164-90a5-45ac4b30bdbb_SiteId">
    <vt:lpwstr>2aa31c1f-01c3-45fb-ac5d-93315bf8649e</vt:lpwstr>
  </property>
  <property fmtid="{D5CDD505-2E9C-101B-9397-08002B2CF9AE}" pid="48" name="MSIP_Label_a31278c8-9e0c-4164-90a5-45ac4b30bdbb_ActionId">
    <vt:lpwstr>8289dadf-9f56-4b9b-924b-771930ef13ef</vt:lpwstr>
  </property>
  <property fmtid="{D5CDD505-2E9C-101B-9397-08002B2CF9AE}" pid="49" name="MSIP_Label_a31278c8-9e0c-4164-90a5-45ac4b30bdbb_ContentBits">
    <vt:lpwstr>0</vt:lpwstr>
  </property>
</Properties>
</file>